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68" r:id="rId5"/>
  </sheets>
  <definedNames>
    <definedName name="_xlnm.Print_Area" localSheetId="2">' №7'!$A$1:$D$53</definedName>
    <definedName name="_xlnm.Print_Area" localSheetId="3">' №8'!$A$1:$G$261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G196" i="361"/>
  <c r="G194"/>
  <c r="G184"/>
  <c r="G181"/>
  <c r="G77"/>
  <c r="G75"/>
  <c r="G74"/>
  <c r="G38"/>
  <c r="G231"/>
  <c r="G39"/>
  <c r="G22"/>
  <c r="G21"/>
  <c r="G158"/>
  <c r="G147"/>
  <c r="G186"/>
  <c r="C34" i="345"/>
  <c r="C33"/>
  <c r="C31"/>
  <c r="C28"/>
  <c r="D45"/>
  <c r="H261" i="361"/>
  <c r="G130" l="1"/>
  <c r="D15" i="368"/>
  <c r="D38" s="1"/>
  <c r="G252" i="361"/>
  <c r="C43" i="345"/>
  <c r="G152" i="361"/>
  <c r="G42"/>
  <c r="G67"/>
  <c r="G104"/>
  <c r="G82"/>
  <c r="G87"/>
  <c r="E38" i="368"/>
  <c r="G161" i="361" l="1"/>
  <c r="G190"/>
  <c r="G171"/>
  <c r="G170" s="1"/>
  <c r="G169" s="1"/>
  <c r="G110"/>
  <c r="C17" i="345"/>
  <c r="C41"/>
  <c r="D39" i="367" l="1"/>
  <c r="G168" i="361"/>
  <c r="G76"/>
  <c r="G163" l="1"/>
  <c r="G162" s="1"/>
  <c r="C36" i="345" l="1"/>
  <c r="G254" i="361"/>
  <c r="G253" s="1"/>
  <c r="G257"/>
  <c r="G256" s="1"/>
  <c r="G166"/>
  <c r="G165" s="1"/>
  <c r="G176"/>
  <c r="G175" s="1"/>
  <c r="G182"/>
  <c r="G180" s="1"/>
  <c r="G185"/>
  <c r="G187"/>
  <c r="G193"/>
  <c r="G192" s="1"/>
  <c r="G197"/>
  <c r="G199"/>
  <c r="G202"/>
  <c r="G201" s="1"/>
  <c r="G206"/>
  <c r="G205" s="1"/>
  <c r="G204" s="1"/>
  <c r="G210"/>
  <c r="G209" s="1"/>
  <c r="G208" s="1"/>
  <c r="C13" i="368"/>
  <c r="G191" i="361" l="1"/>
  <c r="G179"/>
  <c r="G178" s="1"/>
  <c r="G113"/>
  <c r="G112"/>
  <c r="G111" s="1"/>
  <c r="G249"/>
  <c r="G160"/>
  <c r="G159" s="1"/>
  <c r="G69"/>
  <c r="G68" s="1"/>
  <c r="C42" i="345"/>
  <c r="G174" i="361" l="1"/>
  <c r="G173" s="1"/>
  <c r="G73"/>
  <c r="C20" i="345"/>
  <c r="G109" i="361"/>
  <c r="G72" l="1"/>
  <c r="C14" i="368"/>
  <c r="G120" i="361"/>
  <c r="G119" s="1"/>
  <c r="C21" i="345"/>
  <c r="G157" i="361" l="1"/>
  <c r="G156" s="1"/>
  <c r="G154" l="1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51" i="361"/>
  <c r="G248" s="1"/>
  <c r="G247" s="1"/>
  <c r="G243"/>
  <c r="G241"/>
  <c r="G238"/>
  <c r="G235"/>
  <c r="G234" s="1"/>
  <c r="G229"/>
  <c r="G228" s="1"/>
  <c r="G227" s="1"/>
  <c r="G225"/>
  <c r="G224" s="1"/>
  <c r="G223" s="1"/>
  <c r="G222" s="1"/>
  <c r="G221"/>
  <c r="G220" s="1"/>
  <c r="G219" s="1"/>
  <c r="G218" s="1"/>
  <c r="G217" s="1"/>
  <c r="G216"/>
  <c r="G215" s="1"/>
  <c r="G214" s="1"/>
  <c r="G213" s="1"/>
  <c r="D45" i="367" s="1"/>
  <c r="G153" i="361"/>
  <c r="G151"/>
  <c r="G150" s="1"/>
  <c r="G144"/>
  <c r="G142"/>
  <c r="G141"/>
  <c r="G139" s="1"/>
  <c r="G138" s="1"/>
  <c r="G135"/>
  <c r="G134" s="1"/>
  <c r="G132"/>
  <c r="G131" s="1"/>
  <c r="G129"/>
  <c r="G125"/>
  <c r="G117"/>
  <c r="G116" s="1"/>
  <c r="G108"/>
  <c r="G107" s="1"/>
  <c r="G103"/>
  <c r="G100" s="1"/>
  <c r="G99" s="1"/>
  <c r="G101"/>
  <c r="G96"/>
  <c r="G95" s="1"/>
  <c r="G94" s="1"/>
  <c r="G92"/>
  <c r="G91" s="1"/>
  <c r="G90" s="1"/>
  <c r="G86"/>
  <c r="G66"/>
  <c r="G65" s="1"/>
  <c r="G64" s="1"/>
  <c r="G61"/>
  <c r="G60"/>
  <c r="G59" s="1"/>
  <c r="D24" i="367" s="1"/>
  <c r="G48" i="361"/>
  <c r="G47" s="1"/>
  <c r="G246" l="1"/>
  <c r="D51" i="367" s="1"/>
  <c r="G149" i="361"/>
  <c r="G148" s="1"/>
  <c r="G115"/>
  <c r="G114" s="1"/>
  <c r="D33" i="367" s="1"/>
  <c r="G71" i="361"/>
  <c r="G137"/>
  <c r="D36" i="367" s="1"/>
  <c r="G89" i="361"/>
  <c r="D29" i="367" s="1"/>
  <c r="G212" i="361"/>
  <c r="D44" i="367" s="1"/>
  <c r="C45" i="345"/>
  <c r="C15" i="348" s="1"/>
  <c r="G81" i="361"/>
  <c r="G80" s="1"/>
  <c r="G106"/>
  <c r="G237"/>
  <c r="G233" s="1"/>
  <c r="G98"/>
  <c r="D30" i="367" s="1"/>
  <c r="G128" i="361"/>
  <c r="G127" s="1"/>
  <c r="G124" s="1"/>
  <c r="G123" s="1"/>
  <c r="D35" i="367" s="1"/>
  <c r="G63" i="361" l="1"/>
  <c r="D25" i="367" s="1"/>
  <c r="G105" i="361"/>
  <c r="D32" i="367"/>
  <c r="D37"/>
  <c r="D34" s="1"/>
  <c r="G88" i="361"/>
  <c r="D28" i="367"/>
  <c r="G79" i="361"/>
  <c r="G232"/>
  <c r="D50" i="367"/>
  <c r="D49" s="1"/>
  <c r="G78" i="361" l="1"/>
  <c r="D27" i="367"/>
  <c r="G122" i="36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33"/>
  <c r="G18" l="1"/>
  <c r="G17" s="1"/>
  <c r="G16" s="1"/>
  <c r="G259" s="1"/>
  <c r="C12" i="368"/>
  <c r="C38" s="1"/>
  <c r="D21" i="367"/>
  <c r="D19"/>
  <c r="G15" i="361"/>
  <c r="D18" i="367" l="1"/>
  <c r="D52" s="1"/>
  <c r="C19" i="348"/>
  <c r="C18" s="1"/>
  <c r="C17" s="1"/>
  <c r="C16" s="1"/>
  <c r="C11" s="1"/>
</calcChain>
</file>

<file path=xl/sharedStrings.xml><?xml version="1.0" encoding="utf-8"?>
<sst xmlns="http://schemas.openxmlformats.org/spreadsheetml/2006/main" count="1502" uniqueCount="392">
  <si>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</si>
  <si>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</si>
  <si>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</si>
  <si>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</si>
  <si>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</si>
  <si>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</si>
  <si>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</si>
  <si>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</si>
  <si>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</si>
  <si>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</si>
  <si>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</si>
  <si>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</si>
  <si>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</si>
  <si>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</si>
  <si>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</si>
  <si>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</si>
  <si>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</si>
  <si>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</si>
  <si>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</si>
  <si>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</si>
  <si>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</si>
  <si>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</si>
  <si>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</si>
  <si>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</si>
  <si>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</si>
  <si>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</si>
  <si>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</si>
  <si>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</si>
  <si>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</si>
  <si>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</si>
  <si>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</si>
  <si>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</si>
  <si>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</si>
  <si>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</si>
  <si>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</si>
  <si>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</si>
  <si>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</si>
  <si>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</si>
  <si>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</si>
  <si>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</si>
  <si>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</si>
  <si>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</si>
  <si>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</si>
  <si>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</si>
  <si>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</si>
  <si>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</si>
  <si>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</si>
  <si>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</si>
  <si>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</si>
  <si>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</si>
  <si>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</si>
  <si>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</si>
  <si>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</si>
  <si>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</si>
  <si>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</si>
  <si>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</si>
  <si>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</si>
  <si>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</si>
  <si>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</si>
  <si>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</si>
  <si>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</si>
  <si>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</si>
  <si>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</si>
  <si>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</si>
  <si>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</si>
  <si>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</si>
  <si>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</si>
  <si>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</si>
  <si>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</si>
  <si>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</si>
  <si>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</si>
  <si>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</si>
  <si>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</si>
  <si>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</si>
  <si>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</si>
  <si>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</si>
  <si>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</si>
  <si>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</si>
  <si>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</si>
  <si>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</si>
  <si>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</si>
  <si>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</si>
  <si>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</si>
  <si>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</si>
  <si>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</si>
  <si>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</si>
  <si>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</si>
  <si>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</si>
  <si>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</si>
  <si>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</si>
  <si>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</si>
  <si>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</si>
  <si>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</si>
  <si>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</si>
  <si>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</si>
  <si>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</si>
  <si>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</si>
  <si>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</si>
  <si>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</si>
  <si>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</si>
  <si>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</si>
  <si>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</si>
  <si>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</si>
  <si>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</si>
  <si>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</si>
  <si>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</si>
  <si>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</si>
  <si>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</si>
  <si>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</si>
  <si>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</si>
  <si>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</si>
  <si>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</si>
  <si>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</si>
  <si>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</si>
  <si>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</si>
  <si>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</si>
  <si>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</si>
  <si>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</si>
  <si>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</si>
  <si>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</si>
  <si>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</si>
  <si>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</si>
  <si>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</si>
  <si>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</si>
  <si>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</si>
  <si>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</si>
  <si>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</si>
  <si>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</si>
  <si>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</si>
  <si>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</si>
  <si>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</si>
  <si>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</si>
  <si>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</si>
  <si>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</si>
  <si>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</si>
  <si>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</si>
  <si>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</si>
  <si>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</si>
  <si>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</si>
  <si>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</si>
  <si>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</si>
  <si>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</si>
  <si>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</si>
  <si>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</si>
  <si>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</si>
  <si>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</si>
  <si>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</si>
  <si>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</si>
  <si>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</si>
  <si>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</si>
  <si>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</si>
  <si>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</si>
  <si>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</si>
  <si>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</si>
  <si>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</si>
  <si>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</si>
  <si>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</si>
  <si>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</si>
  <si>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</si>
  <si>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</si>
  <si>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</si>
  <si>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</si>
  <si>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</si>
  <si>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</si>
  <si>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</si>
  <si>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</si>
  <si>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</si>
  <si>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</si>
  <si>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</si>
  <si>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</si>
  <si>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</si>
  <si>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</si>
  <si>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</si>
  <si>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</si>
  <si>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</si>
  <si>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</si>
  <si>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</si>
  <si>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</si>
  <si>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</si>
  <si>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</si>
  <si>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</si>
  <si>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</si>
  <si>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</si>
  <si>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</si>
  <si>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</si>
  <si>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</si>
  <si>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</si>
  <si>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</si>
  <si>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</si>
  <si>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</si>
  <si>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</si>
  <si>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</si>
  <si>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</si>
  <si>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</si>
  <si>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</si>
  <si>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</si>
  <si>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</si>
  <si>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</si>
  <si>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</si>
  <si>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</si>
  <si>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</si>
  <si>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</si>
  <si>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</si>
  <si>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</si>
  <si>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</si>
  <si>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</si>
  <si>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</si>
  <si>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</si>
  <si>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</si>
  <si>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</si>
  <si>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</si>
  <si>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</si>
  <si>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</si>
  <si>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</si>
  <si>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</si>
  <si>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</si>
  <si>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</si>
  <si>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</si>
  <si>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</si>
  <si>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</si>
  <si>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</si>
  <si>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</si>
  <si>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</si>
  <si>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</si>
  <si>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</si>
  <si>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</si>
  <si>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</si>
  <si>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</si>
  <si>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</si>
  <si>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</si>
  <si>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</si>
  <si>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</si>
  <si>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</si>
  <si>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</si>
  <si>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</si>
  <si>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</si>
  <si>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</si>
  <si>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</si>
  <si>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</si>
  <si>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</si>
  <si>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</si>
  <si>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</si>
  <si>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</si>
  <si>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</si>
  <si>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</si>
  <si>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</si>
  <si>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</si>
  <si>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</si>
  <si>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</si>
  <si>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</si>
  <si>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</si>
  <si>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</si>
  <si>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</si>
  <si>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</si>
  <si>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</si>
  <si>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</si>
  <si>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</si>
  <si>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</si>
  <si>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</si>
  <si>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</si>
  <si>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</si>
  <si>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</si>
  <si>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</si>
  <si>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</si>
  <si>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</si>
  <si>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</si>
  <si>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</si>
  <si>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</si>
  <si>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</si>
  <si>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</si>
  <si>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</si>
  <si>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</si>
  <si>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</si>
  <si>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</si>
  <si>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</si>
  <si>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</si>
  <si>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</si>
  <si>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</si>
  <si>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</si>
  <si>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</si>
  <si>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</si>
  <si>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</si>
  <si>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</si>
  <si>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</si>
  <si>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</si>
  <si>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</si>
  <si>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</si>
  <si>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</si>
  <si>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</si>
  <si>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</si>
  <si>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</si>
  <si>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</si>
  <si>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</si>
  <si>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</si>
  <si>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</si>
  <si>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</si>
  <si>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</si>
  <si>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</si>
  <si>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</si>
  <si>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</si>
  <si>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</si>
  <si>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</si>
  <si>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</si>
  <si>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</si>
  <si>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</si>
  <si>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</si>
  <si>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</si>
  <si>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</si>
  <si>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</si>
  <si>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</si>
  <si>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</si>
  <si>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</si>
  <si>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</si>
  <si>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</si>
  <si>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</si>
  <si>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</si>
  <si>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</si>
  <si>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</si>
  <si>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</si>
  <si>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</si>
  <si>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</si>
  <si>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</si>
  <si>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</si>
  <si>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</si>
  <si>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</si>
  <si>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</si>
  <si>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</si>
  <si>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</si>
  <si>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</si>
  <si>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</si>
  <si>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</si>
  <si>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</si>
  <si>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</si>
  <si>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</si>
  <si>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</si>
  <si>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</si>
  <si>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</si>
  <si>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</si>
  <si>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</si>
  <si>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</si>
  <si>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</si>
  <si>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</si>
  <si>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</si>
  <si>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</si>
  <si>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</si>
  <si>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000 2 02 01000 00 0000 150</t>
  </si>
  <si>
    <t>000 2 02 03000 00 0000 150</t>
  </si>
  <si>
    <t>000 2 07 05000 00 0000 150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</si>
  <si>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</si>
  <si>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</si>
  <si>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</si>
  <si>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</si>
  <si>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</si>
  <si>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</si>
  <si>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</si>
  <si>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</si>
  <si>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</si>
  <si>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000 2 02 02000 00 0000 150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</si>
  <si>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</si>
  <si>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</si>
  <si>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</si>
  <si>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</si>
  <si>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</si>
  <si>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</si>
  <si>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</si>
  <si>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</si>
  <si>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</si>
  <si>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</si>
  <si>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</si>
  <si>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ИТОГО</t>
  </si>
  <si>
    <t xml:space="preserve">Глава </t>
  </si>
  <si>
    <t>Ю.А. Старицын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</si>
  <si>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</si>
  <si>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Мероприятия по реализации моложенной политики в муниципальных образованиях </t>
  </si>
  <si>
    <t>Частичное возмещение расходов п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</si>
  <si>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Социальные выплаты гражданам,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</si>
  <si>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</si>
  <si>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</si>
  <si>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</si>
  <si>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</si>
  <si>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</si>
  <si>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к  Решению муниципального Совета</t>
  </si>
  <si>
    <t xml:space="preserve"> к  Решению  муниципального Совета</t>
  </si>
  <si>
    <t xml:space="preserve">к  Решению  муниципального Совета </t>
  </si>
  <si>
    <t xml:space="preserve">к  Решению муниципального Совета  </t>
  </si>
  <si>
    <t xml:space="preserve">к Решению муниципального Совета                                                                 МО "Североонежское" </t>
  </si>
  <si>
    <t>100 000 - щебень                     300 000 - насосы</t>
  </si>
  <si>
    <t>от "20"  ноября  2019 года №  191</t>
  </si>
  <si>
    <t xml:space="preserve">от "20" ноября 2019 года №191  </t>
  </si>
  <si>
    <t>от "20" ноября  2019 года № 191</t>
  </si>
  <si>
    <t>от  "20"  ноября   2019 года № 191</t>
  </si>
  <si>
    <t>от "20"  ноября  2019 года  № 191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</si>
</sst>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_-* #,##0.0\ _₽_-;\-* #,##0.0\ _₽_-;_-* &quot;-&quot;?\ _₽_-;_-@_-"/>
    <numFmt numFmtId="171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8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8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0" fillId="0" borderId="0" xfId="1" applyFont="1"/>
    <xf numFmtId="168" fontId="7" fillId="0" borderId="7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>
      <alignment vertical="center"/>
    </xf>
    <xf numFmtId="167" fontId="7" fillId="0" borderId="9" xfId="1" applyNumberFormat="1" applyFont="1" applyFill="1" applyBorder="1" applyAlignment="1">
      <alignment vertical="center"/>
    </xf>
    <xf numFmtId="170" fontId="6" fillId="0" borderId="2" xfId="1" applyNumberFormat="1" applyFont="1" applyBorder="1" applyAlignment="1">
      <alignment horizontal="center"/>
    </xf>
    <xf numFmtId="164" fontId="0" fillId="0" borderId="23" xfId="1" applyFont="1" applyBorder="1"/>
    <xf numFmtId="2" fontId="0" fillId="0" borderId="23" xfId="1" applyNumberFormat="1" applyFont="1" applyBorder="1" applyAlignment="1">
      <alignment horizontal="center"/>
    </xf>
    <xf numFmtId="0" fontId="0" fillId="0" borderId="24" xfId="0" applyBorder="1"/>
    <xf numFmtId="164" fontId="0" fillId="0" borderId="20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/>
    </xf>
    <xf numFmtId="170" fontId="6" fillId="0" borderId="2" xfId="1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vertical="center"/>
    </xf>
    <xf numFmtId="170" fontId="6" fillId="0" borderId="9" xfId="1" applyNumberFormat="1" applyFont="1" applyFill="1" applyBorder="1" applyAlignment="1">
      <alignment horizontal="center"/>
    </xf>
    <xf numFmtId="170" fontId="7" fillId="0" borderId="9" xfId="1" applyNumberFormat="1" applyFont="1" applyFill="1" applyBorder="1" applyAlignment="1">
      <alignment horizontal="center"/>
    </xf>
    <xf numFmtId="170" fontId="6" fillId="0" borderId="9" xfId="1" applyNumberFormat="1" applyFont="1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8" xfId="0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171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171" fontId="11" fillId="0" borderId="2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49" fontId="9" fillId="0" borderId="26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left"/>
    </xf>
    <xf numFmtId="171" fontId="9" fillId="0" borderId="26" xfId="0" applyNumberFormat="1" applyFont="1" applyFill="1" applyBorder="1"/>
    <xf numFmtId="171" fontId="11" fillId="0" borderId="26" xfId="0" applyNumberFormat="1" applyFont="1" applyFill="1" applyBorder="1" applyAlignment="1">
      <alignment horizontal="center"/>
    </xf>
    <xf numFmtId="171" fontId="11" fillId="0" borderId="26" xfId="0" applyNumberFormat="1" applyFont="1" applyFill="1" applyBorder="1"/>
    <xf numFmtId="171" fontId="9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left"/>
    </xf>
    <xf numFmtId="49" fontId="11" fillId="0" borderId="26" xfId="0" applyNumberFormat="1" applyFont="1" applyFill="1" applyBorder="1" applyAlignment="1">
      <alignment vertical="top" wrapText="1"/>
    </xf>
    <xf numFmtId="171" fontId="11" fillId="0" borderId="26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167" fontId="0" fillId="0" borderId="0" xfId="0" applyNumberFormat="1"/>
    <xf numFmtId="49" fontId="6" fillId="0" borderId="0" xfId="0" applyNumberFormat="1" applyFont="1" applyFill="1" applyBorder="1" applyAlignment="1">
      <alignment horizontal="center" vertical="center" wrapText="1"/>
    </xf>
    <xf numFmtId="164" fontId="0" fillId="0" borderId="17" xfId="1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22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64" fontId="2" fillId="0" borderId="19" xfId="1" applyFont="1" applyBorder="1" applyAlignment="1"/>
    <xf numFmtId="164" fontId="0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4.140625" style="225" customWidth="1"/>
    <col min="5" max="5" width="15.28515625" customWidth="1"/>
    <col min="9" max="9" width="10.85546875" bestFit="1" customWidth="1"/>
  </cols>
  <sheetData>
    <row r="1" spans="1:3">
      <c r="A1" s="285"/>
      <c r="B1" s="285"/>
      <c r="C1" s="285"/>
    </row>
    <row r="2" spans="1:3" ht="14.25" customHeight="1">
      <c r="A2" s="286" t="s">
        <v>316</v>
      </c>
      <c r="B2" s="286"/>
      <c r="C2" s="286"/>
    </row>
    <row r="3" spans="1:3">
      <c r="A3" s="286" t="s">
        <v>381</v>
      </c>
      <c r="B3" s="286"/>
      <c r="C3" s="286"/>
    </row>
    <row r="4" spans="1:3">
      <c r="A4" s="286" t="s">
        <v>44</v>
      </c>
      <c r="B4" s="286"/>
      <c r="C4" s="286"/>
    </row>
    <row r="5" spans="1:3">
      <c r="A5" s="286" t="s">
        <v>387</v>
      </c>
      <c r="B5" s="286"/>
      <c r="C5" s="286"/>
    </row>
    <row r="6" spans="1:3">
      <c r="A6" s="18"/>
      <c r="B6" s="5"/>
      <c r="C6" s="6"/>
    </row>
    <row r="7" spans="1:3">
      <c r="A7" s="18"/>
      <c r="B7" s="5"/>
      <c r="C7" s="6"/>
    </row>
    <row r="8" spans="1:3">
      <c r="A8" s="18"/>
      <c r="B8" s="5"/>
      <c r="C8" s="6"/>
    </row>
    <row r="9" spans="1:3" ht="15.75">
      <c r="A9" s="5"/>
      <c r="B9" s="44" t="s">
        <v>13</v>
      </c>
      <c r="C9" s="117"/>
    </row>
    <row r="10" spans="1:3" ht="15.75">
      <c r="A10" s="5"/>
      <c r="B10" s="44" t="s">
        <v>315</v>
      </c>
      <c r="C10" s="41"/>
    </row>
    <row r="11" spans="1:3" ht="13.5" thickBot="1">
      <c r="A11" s="18"/>
      <c r="B11" s="5"/>
      <c r="C11" s="6"/>
    </row>
    <row r="12" spans="1:3" ht="26.25" thickBot="1">
      <c r="A12" s="100" t="s">
        <v>111</v>
      </c>
      <c r="B12" s="118" t="s">
        <v>75</v>
      </c>
      <c r="C12" s="101" t="s">
        <v>126</v>
      </c>
    </row>
    <row r="13" spans="1:3">
      <c r="A13" s="102" t="s">
        <v>305</v>
      </c>
      <c r="B13" s="119" t="s">
        <v>52</v>
      </c>
      <c r="C13" s="120">
        <f>SUM(C14+C18+C21+C23+C25+C32+C35+C16)</f>
        <v>26694.344100000002</v>
      </c>
    </row>
    <row r="14" spans="1:3">
      <c r="A14" s="103" t="s">
        <v>306</v>
      </c>
      <c r="B14" s="121" t="s">
        <v>66</v>
      </c>
      <c r="C14" s="122">
        <f>SUM(C15)</f>
        <v>11170</v>
      </c>
    </row>
    <row r="15" spans="1:3">
      <c r="A15" s="104" t="s">
        <v>307</v>
      </c>
      <c r="B15" s="123" t="s">
        <v>67</v>
      </c>
      <c r="C15" s="124">
        <v>11170</v>
      </c>
    </row>
    <row r="16" spans="1:3" ht="25.5">
      <c r="A16" s="103" t="s">
        <v>308</v>
      </c>
      <c r="B16" s="125" t="s">
        <v>147</v>
      </c>
      <c r="C16" s="122">
        <f>C17</f>
        <v>859.3</v>
      </c>
    </row>
    <row r="17" spans="1:9" ht="25.5">
      <c r="A17" s="104" t="s">
        <v>309</v>
      </c>
      <c r="B17" s="126" t="s">
        <v>148</v>
      </c>
      <c r="C17" s="124">
        <f>784.5+74.8</f>
        <v>859.3</v>
      </c>
    </row>
    <row r="18" spans="1:9">
      <c r="A18" s="103" t="s">
        <v>310</v>
      </c>
      <c r="B18" s="121" t="s">
        <v>8</v>
      </c>
      <c r="C18" s="122">
        <f>SUM(C19:C20)</f>
        <v>6319.9999999999991</v>
      </c>
    </row>
    <row r="19" spans="1:9">
      <c r="A19" s="104" t="s">
        <v>295</v>
      </c>
      <c r="B19" s="123" t="s">
        <v>78</v>
      </c>
      <c r="C19" s="124">
        <v>704.9</v>
      </c>
      <c r="D19" s="225" t="s">
        <v>138</v>
      </c>
    </row>
    <row r="20" spans="1:9">
      <c r="A20" s="105" t="s">
        <v>296</v>
      </c>
      <c r="B20" s="127" t="s">
        <v>79</v>
      </c>
      <c r="C20" s="128">
        <f>9497.8-3882.7</f>
        <v>5615.0999999999995</v>
      </c>
      <c r="D20" s="225" t="s">
        <v>138</v>
      </c>
    </row>
    <row r="21" spans="1:9">
      <c r="A21" s="106" t="s">
        <v>304</v>
      </c>
      <c r="B21" s="129" t="s">
        <v>42</v>
      </c>
      <c r="C21" s="130">
        <f>C22</f>
        <v>44.9</v>
      </c>
    </row>
    <row r="22" spans="1:9" ht="38.25">
      <c r="A22" s="104" t="s">
        <v>297</v>
      </c>
      <c r="B22" s="126" t="s">
        <v>128</v>
      </c>
      <c r="C22" s="124">
        <v>44.9</v>
      </c>
    </row>
    <row r="23" spans="1:9" ht="25.5" hidden="1">
      <c r="A23" s="107" t="s">
        <v>30</v>
      </c>
      <c r="B23" s="131" t="s">
        <v>129</v>
      </c>
      <c r="C23" s="132">
        <v>0</v>
      </c>
    </row>
    <row r="24" spans="1:9" hidden="1">
      <c r="A24" s="104" t="s">
        <v>31</v>
      </c>
      <c r="B24" s="123" t="s">
        <v>8</v>
      </c>
      <c r="C24" s="124">
        <v>0</v>
      </c>
    </row>
    <row r="25" spans="1:9" ht="25.5">
      <c r="A25" s="107" t="s">
        <v>303</v>
      </c>
      <c r="B25" s="131" t="s">
        <v>130</v>
      </c>
      <c r="C25" s="122">
        <f>C26+C31</f>
        <v>5430</v>
      </c>
    </row>
    <row r="26" spans="1:9" ht="63.75">
      <c r="A26" s="105" t="s">
        <v>298</v>
      </c>
      <c r="B26" s="133" t="s">
        <v>131</v>
      </c>
      <c r="C26" s="134">
        <f>C27+C28+C29+C30</f>
        <v>4280</v>
      </c>
    </row>
    <row r="27" spans="1:9" ht="51">
      <c r="A27" s="27" t="s">
        <v>219</v>
      </c>
      <c r="B27" s="135" t="s">
        <v>220</v>
      </c>
      <c r="C27" s="134">
        <v>440</v>
      </c>
    </row>
    <row r="28" spans="1:9" ht="51">
      <c r="A28" s="28" t="s">
        <v>221</v>
      </c>
      <c r="B28" s="135" t="s">
        <v>222</v>
      </c>
      <c r="C28" s="134">
        <f>200+70</f>
        <v>270</v>
      </c>
      <c r="D28" s="225">
        <v>70000</v>
      </c>
    </row>
    <row r="29" spans="1:9" ht="39" thickBot="1">
      <c r="A29" s="27" t="s">
        <v>223</v>
      </c>
      <c r="B29" s="135" t="s">
        <v>224</v>
      </c>
      <c r="C29" s="136">
        <v>70</v>
      </c>
      <c r="D29" s="225">
        <v>70000</v>
      </c>
    </row>
    <row r="30" spans="1:9" ht="26.25" thickBot="1">
      <c r="A30" s="137" t="s">
        <v>226</v>
      </c>
      <c r="B30" s="138" t="s">
        <v>227</v>
      </c>
      <c r="C30" s="40">
        <v>3500</v>
      </c>
      <c r="D30" s="225" t="s">
        <v>138</v>
      </c>
    </row>
    <row r="31" spans="1:9" ht="51">
      <c r="A31" s="108" t="s">
        <v>140</v>
      </c>
      <c r="B31" s="139" t="s">
        <v>139</v>
      </c>
      <c r="C31" s="140">
        <f>900+250</f>
        <v>1150</v>
      </c>
      <c r="D31" s="225">
        <v>250000</v>
      </c>
    </row>
    <row r="32" spans="1:9">
      <c r="A32" s="109" t="s">
        <v>96</v>
      </c>
      <c r="B32" s="125" t="s">
        <v>97</v>
      </c>
      <c r="C32" s="122">
        <f>C33+C34</f>
        <v>2150</v>
      </c>
      <c r="I32" s="1"/>
    </row>
    <row r="33" spans="1:9">
      <c r="A33" s="104" t="s">
        <v>134</v>
      </c>
      <c r="B33" s="126" t="s">
        <v>149</v>
      </c>
      <c r="C33" s="134">
        <f>530+600+300</f>
        <v>1430</v>
      </c>
      <c r="D33" s="225">
        <v>300000</v>
      </c>
      <c r="I33" s="1"/>
    </row>
    <row r="34" spans="1:9">
      <c r="A34" s="104" t="s">
        <v>135</v>
      </c>
      <c r="B34" s="141" t="s">
        <v>150</v>
      </c>
      <c r="C34" s="134">
        <f>300+270+150</f>
        <v>720</v>
      </c>
      <c r="D34" s="225">
        <v>150000</v>
      </c>
      <c r="I34" s="35"/>
    </row>
    <row r="35" spans="1:9">
      <c r="A35" s="109" t="s">
        <v>302</v>
      </c>
      <c r="B35" s="125" t="s">
        <v>87</v>
      </c>
      <c r="C35" s="122">
        <f>C36+C37</f>
        <v>720.14409999999998</v>
      </c>
      <c r="I35" s="35"/>
    </row>
    <row r="36" spans="1:9" ht="51">
      <c r="A36" s="110" t="s">
        <v>98</v>
      </c>
      <c r="B36" s="141" t="s">
        <v>99</v>
      </c>
      <c r="C36" s="142">
        <f>350+335.1441</f>
        <v>685.14409999999998</v>
      </c>
      <c r="D36" s="283"/>
      <c r="E36" s="39"/>
    </row>
    <row r="37" spans="1:9" ht="38.25">
      <c r="A37" s="111" t="s">
        <v>299</v>
      </c>
      <c r="B37" s="126" t="s">
        <v>88</v>
      </c>
      <c r="C37" s="124">
        <v>35</v>
      </c>
      <c r="E37" s="1"/>
    </row>
    <row r="38" spans="1:9">
      <c r="A38" s="112" t="s">
        <v>300</v>
      </c>
      <c r="B38" s="143" t="s">
        <v>69</v>
      </c>
      <c r="C38" s="130">
        <f>C39</f>
        <v>8559.5570000000007</v>
      </c>
    </row>
    <row r="39" spans="1:9">
      <c r="A39" s="113" t="s">
        <v>301</v>
      </c>
      <c r="B39" s="143" t="s">
        <v>70</v>
      </c>
      <c r="C39" s="130">
        <f>C40+C41+C42+C44+C43</f>
        <v>8559.5570000000007</v>
      </c>
      <c r="D39" s="284"/>
      <c r="E39" s="38"/>
    </row>
    <row r="40" spans="1:9" ht="25.5">
      <c r="A40" s="114" t="s">
        <v>345</v>
      </c>
      <c r="B40" s="133" t="s">
        <v>39</v>
      </c>
      <c r="C40" s="128">
        <v>1672.7</v>
      </c>
      <c r="E40" s="1"/>
    </row>
    <row r="41" spans="1:9" ht="25.5">
      <c r="A41" s="115" t="s">
        <v>357</v>
      </c>
      <c r="B41" s="133" t="s">
        <v>40</v>
      </c>
      <c r="C41" s="128">
        <f>8.8+1541.8+1649.401+2110.2+55.756</f>
        <v>5365.9570000000003</v>
      </c>
      <c r="E41" s="225"/>
    </row>
    <row r="42" spans="1:9" ht="25.5">
      <c r="A42" s="114" t="s">
        <v>346</v>
      </c>
      <c r="B42" s="133" t="s">
        <v>41</v>
      </c>
      <c r="C42" s="128">
        <f>370.9+75</f>
        <v>445.9</v>
      </c>
      <c r="E42" s="225"/>
    </row>
    <row r="43" spans="1:9" ht="13.5" thickBot="1">
      <c r="A43" s="116" t="s">
        <v>347</v>
      </c>
      <c r="B43" s="144" t="s">
        <v>28</v>
      </c>
      <c r="C43" s="128">
        <f>1100+5+20-70+20</f>
        <v>1075</v>
      </c>
      <c r="E43" s="225"/>
    </row>
    <row r="44" spans="1:9" ht="13.5" hidden="1" thickBot="1">
      <c r="A44" s="114" t="s">
        <v>117</v>
      </c>
      <c r="B44" s="133" t="s">
        <v>116</v>
      </c>
      <c r="C44" s="128"/>
      <c r="E44" s="225"/>
    </row>
    <row r="45" spans="1:9" ht="13.5" thickBot="1">
      <c r="A45" s="145" t="s">
        <v>12</v>
      </c>
      <c r="B45" s="146"/>
      <c r="C45" s="147">
        <f>SUM(C13+C38)</f>
        <v>35253.901100000003</v>
      </c>
      <c r="D45" s="225">
        <f>D31+D33+D34+D28+D29</f>
        <v>840000</v>
      </c>
      <c r="E45" s="225"/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0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86" t="s">
        <v>324</v>
      </c>
      <c r="B1" s="286"/>
      <c r="C1" s="286"/>
      <c r="D1" s="5"/>
      <c r="E1" s="5"/>
      <c r="F1" s="5"/>
    </row>
    <row r="2" spans="1:6">
      <c r="A2" s="286" t="s">
        <v>382</v>
      </c>
      <c r="B2" s="286"/>
      <c r="C2" s="286"/>
      <c r="D2" s="5"/>
      <c r="E2" s="5"/>
      <c r="F2" s="5"/>
    </row>
    <row r="3" spans="1:6">
      <c r="A3" s="286" t="s">
        <v>44</v>
      </c>
      <c r="B3" s="286"/>
      <c r="C3" s="286"/>
      <c r="D3" s="5"/>
      <c r="E3" s="5"/>
      <c r="F3" s="5"/>
    </row>
    <row r="4" spans="1:6">
      <c r="A4" s="286" t="s">
        <v>388</v>
      </c>
      <c r="B4" s="286"/>
      <c r="C4" s="286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87" t="s">
        <v>127</v>
      </c>
      <c r="B6" s="287"/>
      <c r="C6" s="287"/>
      <c r="D6" s="5"/>
      <c r="E6" s="5"/>
      <c r="F6" s="5"/>
    </row>
    <row r="7" spans="1:6" ht="15.75">
      <c r="A7" s="288" t="s">
        <v>322</v>
      </c>
      <c r="B7" s="288"/>
      <c r="C7" s="288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61</v>
      </c>
      <c r="B10" s="20" t="s">
        <v>122</v>
      </c>
      <c r="C10" s="20" t="s">
        <v>123</v>
      </c>
      <c r="D10" s="5"/>
      <c r="E10" s="5"/>
      <c r="F10" s="5"/>
    </row>
    <row r="11" spans="1:6" ht="25.5">
      <c r="A11" s="160" t="s">
        <v>121</v>
      </c>
      <c r="B11" s="73" t="s">
        <v>209</v>
      </c>
      <c r="C11" s="161">
        <f>C12+C16</f>
        <v>2834.4589699999924</v>
      </c>
      <c r="D11" s="5"/>
      <c r="E11" s="5" t="s">
        <v>138</v>
      </c>
      <c r="F11" s="5"/>
    </row>
    <row r="12" spans="1:6">
      <c r="A12" s="25" t="s">
        <v>62</v>
      </c>
      <c r="B12" s="13" t="s">
        <v>210</v>
      </c>
      <c r="C12" s="32">
        <f>C13</f>
        <v>-35253.901100000003</v>
      </c>
      <c r="D12" s="5"/>
      <c r="E12" s="5"/>
      <c r="F12" s="5"/>
    </row>
    <row r="13" spans="1:6">
      <c r="A13" s="24" t="s">
        <v>63</v>
      </c>
      <c r="B13" s="12" t="s">
        <v>211</v>
      </c>
      <c r="C13" s="17">
        <f>C14</f>
        <v>-35253.901100000003</v>
      </c>
      <c r="D13" s="5"/>
      <c r="E13" s="5"/>
      <c r="F13" s="5"/>
    </row>
    <row r="14" spans="1:6">
      <c r="A14" s="26" t="s">
        <v>64</v>
      </c>
      <c r="B14" s="12" t="s">
        <v>212</v>
      </c>
      <c r="C14" s="17">
        <f>C15</f>
        <v>-35253.901100000003</v>
      </c>
      <c r="D14" s="5"/>
      <c r="E14" s="5"/>
      <c r="F14" s="5"/>
    </row>
    <row r="15" spans="1:6" ht="25.5">
      <c r="A15" s="162" t="s">
        <v>124</v>
      </c>
      <c r="B15" s="19" t="s">
        <v>213</v>
      </c>
      <c r="C15" s="161">
        <f>-'№ 5 '!C45</f>
        <v>-35253.901100000003</v>
      </c>
      <c r="D15" s="5"/>
      <c r="E15" s="5"/>
      <c r="F15" s="5"/>
    </row>
    <row r="16" spans="1:6">
      <c r="A16" s="24" t="s">
        <v>45</v>
      </c>
      <c r="B16" s="13" t="s">
        <v>214</v>
      </c>
      <c r="C16" s="17">
        <f>C17</f>
        <v>38088.360069999995</v>
      </c>
      <c r="D16" s="5"/>
      <c r="E16" s="5"/>
      <c r="F16" s="5"/>
    </row>
    <row r="17" spans="1:6">
      <c r="A17" s="24" t="s">
        <v>46</v>
      </c>
      <c r="B17" s="12" t="s">
        <v>215</v>
      </c>
      <c r="C17" s="17">
        <f>C18</f>
        <v>38088.360069999995</v>
      </c>
      <c r="D17" s="5"/>
      <c r="E17" s="5"/>
      <c r="F17" s="5"/>
    </row>
    <row r="18" spans="1:6">
      <c r="A18" s="24" t="s">
        <v>47</v>
      </c>
      <c r="B18" s="12" t="s">
        <v>216</v>
      </c>
      <c r="C18" s="17">
        <f>C19</f>
        <v>38088.360069999995</v>
      </c>
      <c r="D18" s="5"/>
      <c r="E18" s="5"/>
      <c r="F18" s="5"/>
    </row>
    <row r="19" spans="1:6" ht="25.5">
      <c r="A19" s="163" t="s">
        <v>125</v>
      </c>
      <c r="B19" s="19" t="s">
        <v>217</v>
      </c>
      <c r="C19" s="161">
        <f>' №8'!G259</f>
        <v>38088.360069999995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86" t="s">
        <v>325</v>
      </c>
      <c r="B1" s="286"/>
      <c r="C1" s="286"/>
      <c r="D1" s="286"/>
      <c r="E1" s="29"/>
    </row>
    <row r="2" spans="1:5">
      <c r="A2" s="291" t="s">
        <v>383</v>
      </c>
      <c r="B2" s="291"/>
      <c r="C2" s="291"/>
      <c r="D2" s="291"/>
      <c r="E2" s="30"/>
    </row>
    <row r="3" spans="1:5">
      <c r="A3" s="291" t="s">
        <v>44</v>
      </c>
      <c r="B3" s="291"/>
      <c r="C3" s="291"/>
      <c r="D3" s="291"/>
      <c r="E3" s="30"/>
    </row>
    <row r="4" spans="1:5">
      <c r="A4" s="286" t="s">
        <v>389</v>
      </c>
      <c r="B4" s="286"/>
      <c r="C4" s="286"/>
      <c r="D4" s="286"/>
      <c r="E4" s="31"/>
    </row>
    <row r="5" spans="1:5" ht="6" customHeight="1">
      <c r="A5" s="43"/>
      <c r="B5" s="43"/>
      <c r="C5" s="43"/>
      <c r="D5" s="43"/>
      <c r="E5" s="31"/>
    </row>
    <row r="6" spans="1:5" hidden="1">
      <c r="A6" s="43"/>
      <c r="B6" s="43"/>
      <c r="C6" s="43"/>
      <c r="D6" s="43"/>
      <c r="E6" s="31"/>
    </row>
    <row r="7" spans="1:5" hidden="1">
      <c r="A7" s="59"/>
      <c r="B7" s="36"/>
      <c r="C7" s="36"/>
      <c r="D7" s="148"/>
    </row>
    <row r="8" spans="1:5" ht="15.75">
      <c r="A8" s="290" t="s">
        <v>326</v>
      </c>
      <c r="B8" s="290"/>
      <c r="C8" s="290"/>
      <c r="D8" s="290"/>
    </row>
    <row r="9" spans="1:5" ht="15.75">
      <c r="A9" s="290" t="s">
        <v>14</v>
      </c>
      <c r="B9" s="290"/>
      <c r="C9" s="290"/>
      <c r="D9" s="290"/>
    </row>
    <row r="10" spans="1:5" ht="15.75">
      <c r="A10" s="289" t="s">
        <v>151</v>
      </c>
      <c r="B10" s="289"/>
      <c r="C10" s="289"/>
      <c r="D10" s="289"/>
    </row>
    <row r="11" spans="1:5" ht="6" customHeight="1">
      <c r="A11" s="62"/>
      <c r="B11" s="62"/>
      <c r="C11" s="62"/>
      <c r="D11" s="62"/>
    </row>
    <row r="12" spans="1:5" hidden="1">
      <c r="A12" s="62"/>
      <c r="B12" s="62"/>
      <c r="C12" s="62"/>
      <c r="D12" s="62"/>
    </row>
    <row r="13" spans="1:5" hidden="1">
      <c r="A13" s="62"/>
      <c r="B13" s="62"/>
      <c r="C13" s="62"/>
      <c r="D13" s="62"/>
    </row>
    <row r="14" spans="1:5" hidden="1">
      <c r="A14" s="62"/>
      <c r="B14" s="62"/>
      <c r="C14" s="62"/>
      <c r="D14" s="62"/>
    </row>
    <row r="15" spans="1:5">
      <c r="A15" s="65"/>
      <c r="B15" s="37"/>
      <c r="C15" s="37"/>
      <c r="D15" s="149" t="s">
        <v>225</v>
      </c>
    </row>
    <row r="16" spans="1:5">
      <c r="A16" s="70" t="s">
        <v>15</v>
      </c>
      <c r="B16" s="150" t="s">
        <v>16</v>
      </c>
      <c r="C16" s="150" t="s">
        <v>132</v>
      </c>
      <c r="D16" s="151" t="s">
        <v>35</v>
      </c>
    </row>
    <row r="17" spans="1:4">
      <c r="A17" s="71">
        <v>1</v>
      </c>
      <c r="B17" s="49">
        <v>2</v>
      </c>
      <c r="C17" s="49">
        <v>3</v>
      </c>
      <c r="D17" s="49">
        <v>6</v>
      </c>
    </row>
    <row r="18" spans="1:4">
      <c r="A18" s="92" t="s">
        <v>17</v>
      </c>
      <c r="B18" s="152" t="s">
        <v>9</v>
      </c>
      <c r="C18" s="153"/>
      <c r="D18" s="164">
        <f>D19+D21+D22+D24+D25</f>
        <v>12706.722949999999</v>
      </c>
    </row>
    <row r="19" spans="1:4" ht="25.5">
      <c r="A19" s="79" t="s">
        <v>33</v>
      </c>
      <c r="B19" s="152" t="s">
        <v>9</v>
      </c>
      <c r="C19" s="152" t="s">
        <v>18</v>
      </c>
      <c r="D19" s="164">
        <f>' №8'!G16</f>
        <v>1118.039</v>
      </c>
    </row>
    <row r="20" spans="1:4" ht="33" hidden="1" customHeight="1">
      <c r="A20" s="83" t="s">
        <v>241</v>
      </c>
      <c r="B20" s="12" t="s">
        <v>9</v>
      </c>
      <c r="C20" s="11" t="s">
        <v>55</v>
      </c>
      <c r="D20" s="165">
        <f>' №8'!G23</f>
        <v>0</v>
      </c>
    </row>
    <row r="21" spans="1:4" ht="38.25">
      <c r="A21" s="79" t="s">
        <v>1</v>
      </c>
      <c r="B21" s="154" t="s">
        <v>9</v>
      </c>
      <c r="C21" s="155" t="s">
        <v>19</v>
      </c>
      <c r="D21" s="164">
        <f>' №8'!G33</f>
        <v>9999.1859499999991</v>
      </c>
    </row>
    <row r="22" spans="1:4" ht="38.25">
      <c r="A22" s="85" t="s">
        <v>232</v>
      </c>
      <c r="B22" s="81" t="s">
        <v>9</v>
      </c>
      <c r="C22" s="11" t="s">
        <v>10</v>
      </c>
      <c r="D22" s="165">
        <f>' №8'!G50</f>
        <v>15.3</v>
      </c>
    </row>
    <row r="23" spans="1:4" hidden="1">
      <c r="A23" s="78" t="s">
        <v>101</v>
      </c>
      <c r="B23" s="154" t="s">
        <v>9</v>
      </c>
      <c r="C23" s="155" t="s">
        <v>22</v>
      </c>
      <c r="D23" s="164">
        <v>0</v>
      </c>
    </row>
    <row r="24" spans="1:4">
      <c r="A24" s="78" t="s">
        <v>77</v>
      </c>
      <c r="B24" s="152" t="s">
        <v>9</v>
      </c>
      <c r="C24" s="152" t="s">
        <v>102</v>
      </c>
      <c r="D24" s="50">
        <f>' №8'!G59</f>
        <v>50</v>
      </c>
    </row>
    <row r="25" spans="1:4">
      <c r="A25" s="79" t="s">
        <v>103</v>
      </c>
      <c r="B25" s="152" t="s">
        <v>9</v>
      </c>
      <c r="C25" s="152" t="s">
        <v>104</v>
      </c>
      <c r="D25" s="50">
        <f>' №8'!G63</f>
        <v>1524.1980000000001</v>
      </c>
    </row>
    <row r="26" spans="1:4">
      <c r="A26" s="79" t="s">
        <v>80</v>
      </c>
      <c r="B26" s="152" t="s">
        <v>18</v>
      </c>
      <c r="C26" s="152"/>
      <c r="D26" s="50">
        <f>D27</f>
        <v>370.9</v>
      </c>
    </row>
    <row r="27" spans="1:4">
      <c r="A27" s="79" t="s">
        <v>29</v>
      </c>
      <c r="B27" s="152" t="s">
        <v>18</v>
      </c>
      <c r="C27" s="152" t="s">
        <v>55</v>
      </c>
      <c r="D27" s="50">
        <f>' №8'!G79</f>
        <v>370.9</v>
      </c>
    </row>
    <row r="28" spans="1:4" ht="25.5">
      <c r="A28" s="79" t="s">
        <v>72</v>
      </c>
      <c r="B28" s="152" t="s">
        <v>55</v>
      </c>
      <c r="C28" s="152"/>
      <c r="D28" s="50">
        <f>D30+D29</f>
        <v>130.05302</v>
      </c>
    </row>
    <row r="29" spans="1:4" ht="38.25">
      <c r="A29" s="79" t="s">
        <v>83</v>
      </c>
      <c r="B29" s="152" t="s">
        <v>55</v>
      </c>
      <c r="C29" s="152" t="s">
        <v>24</v>
      </c>
      <c r="D29" s="50">
        <f>' №8'!G89</f>
        <v>50</v>
      </c>
    </row>
    <row r="30" spans="1:4">
      <c r="A30" s="79" t="s">
        <v>73</v>
      </c>
      <c r="B30" s="152" t="s">
        <v>55</v>
      </c>
      <c r="C30" s="152" t="s">
        <v>65</v>
      </c>
      <c r="D30" s="50">
        <f>' №8'!G98</f>
        <v>80.053020000000004</v>
      </c>
    </row>
    <row r="31" spans="1:4">
      <c r="A31" s="92" t="s">
        <v>59</v>
      </c>
      <c r="B31" s="152" t="s">
        <v>19</v>
      </c>
      <c r="C31" s="152"/>
      <c r="D31" s="50">
        <f>D32+D33</f>
        <v>2621.2579999999998</v>
      </c>
    </row>
    <row r="32" spans="1:4">
      <c r="A32" s="92" t="s">
        <v>119</v>
      </c>
      <c r="B32" s="152" t="s">
        <v>19</v>
      </c>
      <c r="C32" s="152" t="s">
        <v>24</v>
      </c>
      <c r="D32" s="50">
        <f>' №8'!G106</f>
        <v>2621.2579999999998</v>
      </c>
    </row>
    <row r="33" spans="1:4">
      <c r="A33" s="92" t="s">
        <v>90</v>
      </c>
      <c r="B33" s="152" t="s">
        <v>19</v>
      </c>
      <c r="C33" s="152" t="s">
        <v>71</v>
      </c>
      <c r="D33" s="50">
        <f>' №8'!G114</f>
        <v>0</v>
      </c>
    </row>
    <row r="34" spans="1:4">
      <c r="A34" s="79" t="s">
        <v>20</v>
      </c>
      <c r="B34" s="152" t="s">
        <v>21</v>
      </c>
      <c r="C34" s="23"/>
      <c r="D34" s="50">
        <f>SUM(D35+D36+D37)</f>
        <v>10191.6131</v>
      </c>
    </row>
    <row r="35" spans="1:4">
      <c r="A35" s="79" t="s">
        <v>50</v>
      </c>
      <c r="B35" s="152" t="s">
        <v>21</v>
      </c>
      <c r="C35" s="152" t="s">
        <v>9</v>
      </c>
      <c r="D35" s="166">
        <f>' №8'!G123</f>
        <v>1700.3989999999999</v>
      </c>
    </row>
    <row r="36" spans="1:4">
      <c r="A36" s="78" t="s">
        <v>51</v>
      </c>
      <c r="B36" s="152" t="s">
        <v>21</v>
      </c>
      <c r="C36" s="152" t="s">
        <v>18</v>
      </c>
      <c r="D36" s="167">
        <f>' №8'!G137</f>
        <v>2734.6480000000001</v>
      </c>
    </row>
    <row r="37" spans="1:4">
      <c r="A37" s="78" t="s">
        <v>54</v>
      </c>
      <c r="B37" s="152" t="s">
        <v>21</v>
      </c>
      <c r="C37" s="152" t="s">
        <v>55</v>
      </c>
      <c r="D37" s="167">
        <f>' №8'!G148</f>
        <v>5756.5661</v>
      </c>
    </row>
    <row r="38" spans="1:4">
      <c r="A38" s="92" t="s">
        <v>68</v>
      </c>
      <c r="B38" s="152" t="s">
        <v>22</v>
      </c>
      <c r="C38" s="156"/>
      <c r="D38" s="167">
        <f>D39</f>
        <v>55.756999999999998</v>
      </c>
    </row>
    <row r="39" spans="1:4">
      <c r="A39" s="92" t="s">
        <v>354</v>
      </c>
      <c r="B39" s="152" t="s">
        <v>22</v>
      </c>
      <c r="C39" s="156" t="s">
        <v>22</v>
      </c>
      <c r="D39" s="167">
        <f>' №8'!G169</f>
        <v>55.756999999999998</v>
      </c>
    </row>
    <row r="40" spans="1:4">
      <c r="A40" s="78" t="s">
        <v>107</v>
      </c>
      <c r="B40" s="152" t="s">
        <v>23</v>
      </c>
      <c r="C40" s="156"/>
      <c r="D40" s="166">
        <f>SUM(D41)</f>
        <v>9495.0749999999989</v>
      </c>
    </row>
    <row r="41" spans="1:4">
      <c r="A41" s="93" t="s">
        <v>11</v>
      </c>
      <c r="B41" s="152" t="s">
        <v>23</v>
      </c>
      <c r="C41" s="152" t="s">
        <v>9</v>
      </c>
      <c r="D41" s="166">
        <f>' №8'!G173</f>
        <v>9495.0749999999989</v>
      </c>
    </row>
    <row r="42" spans="1:4" hidden="1">
      <c r="A42" s="94" t="s">
        <v>144</v>
      </c>
      <c r="B42" s="152" t="s">
        <v>24</v>
      </c>
      <c r="C42" s="152"/>
      <c r="D42" s="166">
        <f>D43</f>
        <v>0</v>
      </c>
    </row>
    <row r="43" spans="1:4" hidden="1">
      <c r="A43" s="94" t="s">
        <v>145</v>
      </c>
      <c r="B43" s="152" t="s">
        <v>24</v>
      </c>
      <c r="C43" s="152" t="s">
        <v>9</v>
      </c>
      <c r="D43" s="166"/>
    </row>
    <row r="44" spans="1:4">
      <c r="A44" s="95" t="s">
        <v>76</v>
      </c>
      <c r="B44" s="49">
        <v>10</v>
      </c>
      <c r="C44" s="49"/>
      <c r="D44" s="50">
        <f>SUM(D45+D46+D47+D48)</f>
        <v>223</v>
      </c>
    </row>
    <row r="45" spans="1:4">
      <c r="A45" s="96" t="s">
        <v>53</v>
      </c>
      <c r="B45" s="157">
        <v>10</v>
      </c>
      <c r="C45" s="152" t="s">
        <v>9</v>
      </c>
      <c r="D45" s="168">
        <f>' №8'!G213</f>
        <v>223</v>
      </c>
    </row>
    <row r="46" spans="1:4" hidden="1">
      <c r="A46" s="95" t="s">
        <v>146</v>
      </c>
      <c r="B46" s="157">
        <v>10</v>
      </c>
      <c r="C46" s="152" t="s">
        <v>55</v>
      </c>
      <c r="D46" s="168">
        <f>1400-1400</f>
        <v>0</v>
      </c>
    </row>
    <row r="47" spans="1:4" hidden="1">
      <c r="A47" s="95" t="s">
        <v>118</v>
      </c>
      <c r="B47" s="157">
        <v>10</v>
      </c>
      <c r="C47" s="152" t="s">
        <v>19</v>
      </c>
      <c r="D47" s="168"/>
    </row>
    <row r="48" spans="1:4" hidden="1">
      <c r="A48" s="95" t="s">
        <v>89</v>
      </c>
      <c r="B48" s="157">
        <v>10</v>
      </c>
      <c r="C48" s="152" t="s">
        <v>10</v>
      </c>
      <c r="D48" s="168"/>
    </row>
    <row r="49" spans="1:6">
      <c r="A49" s="95" t="s">
        <v>106</v>
      </c>
      <c r="B49" s="157">
        <v>11</v>
      </c>
      <c r="C49" s="152"/>
      <c r="D49" s="168">
        <f>D50+D51</f>
        <v>2293.8810000000003</v>
      </c>
    </row>
    <row r="50" spans="1:6" hidden="1">
      <c r="A50" s="95" t="s">
        <v>110</v>
      </c>
      <c r="B50" s="157">
        <v>11</v>
      </c>
      <c r="C50" s="152" t="s">
        <v>9</v>
      </c>
      <c r="D50" s="168">
        <f>' №8'!G233</f>
        <v>0</v>
      </c>
    </row>
    <row r="51" spans="1:6">
      <c r="A51" s="95" t="s">
        <v>108</v>
      </c>
      <c r="B51" s="157">
        <v>11</v>
      </c>
      <c r="C51" s="152" t="s">
        <v>18</v>
      </c>
      <c r="D51" s="168">
        <f>' №8'!G246</f>
        <v>2293.8810000000003</v>
      </c>
    </row>
    <row r="52" spans="1:6">
      <c r="A52" s="158" t="s">
        <v>7</v>
      </c>
      <c r="B52" s="49"/>
      <c r="C52" s="49"/>
      <c r="D52" s="169">
        <f>D18+D26+D28+D31+D34+D38+D40+D42+D44+D49+0.1</f>
        <v>38088.360070000002</v>
      </c>
      <c r="E52" s="21"/>
      <c r="F52" s="21"/>
    </row>
    <row r="53" spans="1:6">
      <c r="A53" s="98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2"/>
  <sheetViews>
    <sheetView view="pageBreakPreview" zoomScale="88" zoomScaleSheetLayoutView="88" workbookViewId="0">
      <selection activeCell="G196" sqref="G196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7.85546875" style="236" customWidth="1"/>
    <col min="9" max="9" width="21.5703125" customWidth="1"/>
    <col min="10" max="10" width="0.140625" customWidth="1"/>
    <col min="12" max="12" width="10.7109375" bestFit="1" customWidth="1"/>
  </cols>
  <sheetData>
    <row r="1" spans="1:8">
      <c r="A1" s="286" t="s">
        <v>323</v>
      </c>
      <c r="B1" s="286"/>
      <c r="C1" s="286"/>
      <c r="D1" s="286"/>
      <c r="E1" s="286"/>
      <c r="F1" s="286"/>
      <c r="G1" s="286"/>
      <c r="H1" s="235"/>
    </row>
    <row r="2" spans="1:8">
      <c r="A2" s="291" t="s">
        <v>384</v>
      </c>
      <c r="B2" s="291"/>
      <c r="C2" s="291"/>
      <c r="D2" s="291"/>
      <c r="E2" s="291"/>
      <c r="F2" s="291"/>
      <c r="G2" s="291"/>
    </row>
    <row r="3" spans="1:8" ht="12.75" customHeight="1">
      <c r="A3" s="295" t="s">
        <v>44</v>
      </c>
      <c r="B3" s="295"/>
      <c r="C3" s="295"/>
      <c r="D3" s="295"/>
      <c r="E3" s="295"/>
      <c r="F3" s="295"/>
      <c r="G3" s="295"/>
    </row>
    <row r="4" spans="1:8" ht="12.75" customHeight="1">
      <c r="A4" s="295" t="s">
        <v>390</v>
      </c>
      <c r="B4" s="295"/>
      <c r="C4" s="295"/>
      <c r="D4" s="295"/>
      <c r="E4" s="295"/>
      <c r="F4" s="295"/>
      <c r="G4" s="295"/>
    </row>
    <row r="5" spans="1:8" ht="12.75" customHeight="1">
      <c r="A5" s="51"/>
      <c r="B5" s="52"/>
      <c r="C5" s="52"/>
      <c r="D5" s="52"/>
      <c r="E5" s="52"/>
      <c r="F5" s="52"/>
      <c r="G5" s="53"/>
    </row>
    <row r="6" spans="1:8" ht="12.75" customHeight="1">
      <c r="A6" s="51"/>
      <c r="B6" s="52"/>
      <c r="C6" s="52"/>
      <c r="D6" s="52"/>
      <c r="E6" s="52"/>
      <c r="F6" s="52"/>
      <c r="G6" s="53"/>
    </row>
    <row r="7" spans="1:8">
      <c r="A7" s="59"/>
      <c r="B7" s="47"/>
      <c r="C7" s="60"/>
      <c r="D7" s="60"/>
      <c r="E7" s="54"/>
      <c r="F7" s="55"/>
      <c r="G7" s="56"/>
    </row>
    <row r="8" spans="1:8" ht="15.75">
      <c r="A8" s="290" t="s">
        <v>317</v>
      </c>
      <c r="B8" s="290"/>
      <c r="C8" s="290"/>
      <c r="D8" s="290"/>
      <c r="E8" s="290"/>
      <c r="F8" s="290"/>
      <c r="G8" s="290"/>
    </row>
    <row r="9" spans="1:8" ht="2.25" customHeight="1">
      <c r="A9" s="294"/>
      <c r="B9" s="294"/>
      <c r="C9" s="294"/>
      <c r="D9" s="294"/>
      <c r="E9" s="294"/>
      <c r="F9" s="294"/>
      <c r="G9" s="294"/>
    </row>
    <row r="10" spans="1:8" hidden="1">
      <c r="A10" s="294"/>
      <c r="B10" s="294"/>
      <c r="C10" s="294"/>
      <c r="D10" s="294"/>
      <c r="E10" s="294"/>
      <c r="F10" s="294"/>
      <c r="G10" s="61"/>
    </row>
    <row r="11" spans="1:8" hidden="1">
      <c r="A11" s="62"/>
      <c r="B11" s="63"/>
      <c r="C11" s="63"/>
      <c r="D11" s="63"/>
      <c r="E11" s="64"/>
      <c r="F11" s="63"/>
      <c r="G11" s="61"/>
    </row>
    <row r="12" spans="1:8">
      <c r="A12" s="65"/>
      <c r="B12" s="66"/>
      <c r="C12" s="67"/>
      <c r="D12" s="67"/>
      <c r="E12" s="68"/>
      <c r="F12" s="67"/>
      <c r="G12" s="69"/>
    </row>
    <row r="13" spans="1:8" ht="25.5">
      <c r="A13" s="70" t="s">
        <v>15</v>
      </c>
      <c r="B13" s="48" t="s">
        <v>58</v>
      </c>
      <c r="C13" s="172" t="s">
        <v>16</v>
      </c>
      <c r="D13" s="172" t="s">
        <v>132</v>
      </c>
      <c r="E13" s="70" t="s">
        <v>25</v>
      </c>
      <c r="F13" s="172" t="s">
        <v>133</v>
      </c>
      <c r="G13" s="238" t="s">
        <v>218</v>
      </c>
    </row>
    <row r="14" spans="1:8">
      <c r="A14" s="71">
        <v>1</v>
      </c>
      <c r="B14" s="171">
        <v>2</v>
      </c>
      <c r="C14" s="9">
        <v>3</v>
      </c>
      <c r="D14" s="9">
        <v>4</v>
      </c>
      <c r="E14" s="49">
        <v>5</v>
      </c>
      <c r="F14" s="9">
        <v>6</v>
      </c>
      <c r="G14" s="239">
        <v>7</v>
      </c>
    </row>
    <row r="15" spans="1:8">
      <c r="A15" s="72" t="s">
        <v>17</v>
      </c>
      <c r="B15" s="174" t="s">
        <v>86</v>
      </c>
      <c r="C15" s="170" t="s">
        <v>9</v>
      </c>
      <c r="D15" s="74"/>
      <c r="E15" s="75"/>
      <c r="F15" s="76"/>
      <c r="G15" s="230">
        <f>G16+G33+G59+G63+G55+G50+G23</f>
        <v>12706.722949999999</v>
      </c>
    </row>
    <row r="16" spans="1:8" ht="25.5">
      <c r="A16" s="175" t="s">
        <v>33</v>
      </c>
      <c r="B16" s="174" t="s">
        <v>86</v>
      </c>
      <c r="C16" s="170" t="s">
        <v>9</v>
      </c>
      <c r="D16" s="170" t="s">
        <v>18</v>
      </c>
      <c r="E16" s="170"/>
      <c r="F16" s="76"/>
      <c r="G16" s="230">
        <f>G17</f>
        <v>1118.039</v>
      </c>
    </row>
    <row r="17" spans="1:12" ht="25.5">
      <c r="A17" s="176" t="s">
        <v>152</v>
      </c>
      <c r="B17" s="177" t="s">
        <v>86</v>
      </c>
      <c r="C17" s="178" t="s">
        <v>9</v>
      </c>
      <c r="D17" s="178" t="s">
        <v>18</v>
      </c>
      <c r="E17" s="178" t="s">
        <v>253</v>
      </c>
      <c r="F17" s="67"/>
      <c r="G17" s="227">
        <f>G18</f>
        <v>1118.039</v>
      </c>
    </row>
    <row r="18" spans="1:12">
      <c r="A18" s="179" t="s">
        <v>48</v>
      </c>
      <c r="B18" s="177" t="s">
        <v>86</v>
      </c>
      <c r="C18" s="178" t="s">
        <v>9</v>
      </c>
      <c r="D18" s="178" t="s">
        <v>18</v>
      </c>
      <c r="E18" s="178" t="s">
        <v>254</v>
      </c>
      <c r="F18" s="67"/>
      <c r="G18" s="227">
        <f>G19</f>
        <v>1118.039</v>
      </c>
    </row>
    <row r="19" spans="1:12" ht="25.5">
      <c r="A19" s="80" t="s">
        <v>153</v>
      </c>
      <c r="B19" s="177" t="s">
        <v>86</v>
      </c>
      <c r="C19" s="178" t="s">
        <v>9</v>
      </c>
      <c r="D19" s="178" t="s">
        <v>18</v>
      </c>
      <c r="E19" s="178" t="s">
        <v>255</v>
      </c>
      <c r="F19" s="180" t="s">
        <v>138</v>
      </c>
      <c r="G19" s="227">
        <f>G20</f>
        <v>1118.039</v>
      </c>
    </row>
    <row r="20" spans="1:12" ht="25.5">
      <c r="A20" s="80" t="s">
        <v>154</v>
      </c>
      <c r="B20" s="177" t="s">
        <v>86</v>
      </c>
      <c r="C20" s="178" t="s">
        <v>9</v>
      </c>
      <c r="D20" s="178" t="s">
        <v>18</v>
      </c>
      <c r="E20" s="178" t="s">
        <v>255</v>
      </c>
      <c r="F20" s="180" t="s">
        <v>194</v>
      </c>
      <c r="G20" s="227">
        <f>G21+G22</f>
        <v>1118.039</v>
      </c>
    </row>
    <row r="21" spans="1:12" ht="25.5">
      <c r="A21" s="80" t="s">
        <v>247</v>
      </c>
      <c r="B21" s="177" t="s">
        <v>86</v>
      </c>
      <c r="C21" s="178" t="s">
        <v>9</v>
      </c>
      <c r="D21" s="178" t="s">
        <v>18</v>
      </c>
      <c r="E21" s="178" t="s">
        <v>255</v>
      </c>
      <c r="F21" s="180" t="s">
        <v>195</v>
      </c>
      <c r="G21" s="227">
        <f>821.94+36.774</f>
        <v>858.71400000000006</v>
      </c>
      <c r="L21" s="276"/>
    </row>
    <row r="22" spans="1:12" ht="38.25">
      <c r="A22" s="82" t="s">
        <v>245</v>
      </c>
      <c r="B22" s="177" t="s">
        <v>86</v>
      </c>
      <c r="C22" s="178" t="s">
        <v>9</v>
      </c>
      <c r="D22" s="178" t="s">
        <v>18</v>
      </c>
      <c r="E22" s="178" t="s">
        <v>255</v>
      </c>
      <c r="F22" s="180" t="s">
        <v>246</v>
      </c>
      <c r="G22" s="227">
        <f>248.22+11.105</f>
        <v>259.32499999999999</v>
      </c>
    </row>
    <row r="23" spans="1:12" ht="36.75" hidden="1" customHeight="1">
      <c r="A23" s="181" t="s">
        <v>241</v>
      </c>
      <c r="B23" s="170" t="s">
        <v>86</v>
      </c>
      <c r="C23" s="170" t="s">
        <v>9</v>
      </c>
      <c r="D23" s="170" t="s">
        <v>55</v>
      </c>
      <c r="E23" s="170"/>
      <c r="F23" s="170"/>
      <c r="G23" s="229">
        <f>G24</f>
        <v>0</v>
      </c>
    </row>
    <row r="24" spans="1:12" ht="24" hidden="1" customHeight="1">
      <c r="A24" s="176" t="s">
        <v>242</v>
      </c>
      <c r="B24" s="178" t="s">
        <v>86</v>
      </c>
      <c r="C24" s="178" t="s">
        <v>9</v>
      </c>
      <c r="D24" s="178" t="s">
        <v>55</v>
      </c>
      <c r="E24" s="178" t="s">
        <v>257</v>
      </c>
      <c r="F24" s="178"/>
      <c r="G24" s="228">
        <f>G25</f>
        <v>0</v>
      </c>
    </row>
    <row r="25" spans="1:12" ht="24.75" hidden="1" customHeight="1">
      <c r="A25" s="176" t="s">
        <v>243</v>
      </c>
      <c r="B25" s="178" t="s">
        <v>86</v>
      </c>
      <c r="C25" s="178" t="s">
        <v>9</v>
      </c>
      <c r="D25" s="178" t="s">
        <v>55</v>
      </c>
      <c r="E25" s="178" t="s">
        <v>256</v>
      </c>
      <c r="F25" s="178"/>
      <c r="G25" s="228">
        <f>G26</f>
        <v>0</v>
      </c>
    </row>
    <row r="26" spans="1:12" ht="24" hidden="1" customHeight="1">
      <c r="A26" s="182" t="s">
        <v>153</v>
      </c>
      <c r="B26" s="178" t="s">
        <v>86</v>
      </c>
      <c r="C26" s="178" t="s">
        <v>9</v>
      </c>
      <c r="D26" s="178" t="s">
        <v>55</v>
      </c>
      <c r="E26" s="178" t="s">
        <v>258</v>
      </c>
      <c r="F26" s="178"/>
      <c r="G26" s="228">
        <f>G27+G32</f>
        <v>0</v>
      </c>
    </row>
    <row r="27" spans="1:12" ht="27.75" hidden="1" customHeight="1">
      <c r="A27" s="182" t="s">
        <v>244</v>
      </c>
      <c r="B27" s="178" t="s">
        <v>86</v>
      </c>
      <c r="C27" s="178" t="s">
        <v>9</v>
      </c>
      <c r="D27" s="178" t="s">
        <v>55</v>
      </c>
      <c r="E27" s="178" t="s">
        <v>258</v>
      </c>
      <c r="F27" s="178" t="s">
        <v>194</v>
      </c>
      <c r="G27" s="228">
        <f>G28+G30</f>
        <v>0</v>
      </c>
    </row>
    <row r="28" spans="1:12" ht="24.75" hidden="1" customHeight="1">
      <c r="A28" s="182" t="s">
        <v>248</v>
      </c>
      <c r="B28" s="178" t="s">
        <v>86</v>
      </c>
      <c r="C28" s="178" t="s">
        <v>9</v>
      </c>
      <c r="D28" s="178" t="s">
        <v>55</v>
      </c>
      <c r="E28" s="178" t="s">
        <v>258</v>
      </c>
      <c r="F28" s="178" t="s">
        <v>195</v>
      </c>
      <c r="G28" s="228">
        <v>0</v>
      </c>
    </row>
    <row r="29" spans="1:12" ht="24" hidden="1" customHeight="1">
      <c r="A29" s="182" t="s">
        <v>157</v>
      </c>
      <c r="B29" s="178" t="s">
        <v>86</v>
      </c>
      <c r="C29" s="178" t="s">
        <v>9</v>
      </c>
      <c r="D29" s="178" t="s">
        <v>55</v>
      </c>
      <c r="E29" s="178" t="s">
        <v>258</v>
      </c>
      <c r="F29" s="178" t="s">
        <v>196</v>
      </c>
      <c r="G29" s="228"/>
    </row>
    <row r="30" spans="1:12" ht="24" hidden="1" customHeight="1">
      <c r="A30" s="82" t="s">
        <v>245</v>
      </c>
      <c r="B30" s="178" t="s">
        <v>86</v>
      </c>
      <c r="C30" s="178" t="s">
        <v>9</v>
      </c>
      <c r="D30" s="178" t="s">
        <v>55</v>
      </c>
      <c r="E30" s="178" t="s">
        <v>258</v>
      </c>
      <c r="F30" s="178" t="s">
        <v>246</v>
      </c>
      <c r="G30" s="228">
        <v>0</v>
      </c>
    </row>
    <row r="31" spans="1:12" ht="27.75" hidden="1" customHeight="1">
      <c r="A31" s="182" t="s">
        <v>158</v>
      </c>
      <c r="B31" s="178" t="s">
        <v>86</v>
      </c>
      <c r="C31" s="178" t="s">
        <v>9</v>
      </c>
      <c r="D31" s="178" t="s">
        <v>55</v>
      </c>
      <c r="E31" s="178" t="s">
        <v>258</v>
      </c>
      <c r="F31" s="178" t="s">
        <v>197</v>
      </c>
      <c r="G31" s="228">
        <f>G32</f>
        <v>0</v>
      </c>
    </row>
    <row r="32" spans="1:12" ht="24.75" hidden="1" customHeight="1">
      <c r="A32" s="182" t="s">
        <v>159</v>
      </c>
      <c r="B32" s="178" t="s">
        <v>86</v>
      </c>
      <c r="C32" s="178" t="s">
        <v>9</v>
      </c>
      <c r="D32" s="178" t="s">
        <v>55</v>
      </c>
      <c r="E32" s="178" t="s">
        <v>258</v>
      </c>
      <c r="F32" s="178" t="s">
        <v>198</v>
      </c>
      <c r="G32" s="228">
        <v>0</v>
      </c>
    </row>
    <row r="33" spans="1:9" ht="38.25">
      <c r="A33" s="175" t="s">
        <v>1</v>
      </c>
      <c r="B33" s="178" t="s">
        <v>86</v>
      </c>
      <c r="C33" s="183" t="s">
        <v>9</v>
      </c>
      <c r="D33" s="184" t="s">
        <v>19</v>
      </c>
      <c r="E33" s="74"/>
      <c r="F33" s="76"/>
      <c r="G33" s="230">
        <f>G34+G47</f>
        <v>9999.1859499999991</v>
      </c>
    </row>
    <row r="34" spans="1:9" ht="25.5">
      <c r="A34" s="176" t="s">
        <v>155</v>
      </c>
      <c r="B34" s="177" t="s">
        <v>86</v>
      </c>
      <c r="C34" s="180" t="s">
        <v>9</v>
      </c>
      <c r="D34" s="185" t="s">
        <v>19</v>
      </c>
      <c r="E34" s="177" t="s">
        <v>259</v>
      </c>
      <c r="F34" s="186"/>
      <c r="G34" s="228">
        <f>G35</f>
        <v>9999.1859499999991</v>
      </c>
    </row>
    <row r="35" spans="1:9" ht="25.5">
      <c r="A35" s="179" t="s">
        <v>156</v>
      </c>
      <c r="B35" s="177" t="s">
        <v>86</v>
      </c>
      <c r="C35" s="180" t="s">
        <v>9</v>
      </c>
      <c r="D35" s="185" t="s">
        <v>19</v>
      </c>
      <c r="E35" s="177" t="s">
        <v>260</v>
      </c>
      <c r="F35" s="180"/>
      <c r="G35" s="227">
        <f>G36</f>
        <v>9999.1859499999991</v>
      </c>
    </row>
    <row r="36" spans="1:9" ht="25.5">
      <c r="A36" s="80" t="s">
        <v>153</v>
      </c>
      <c r="B36" s="177" t="s">
        <v>86</v>
      </c>
      <c r="C36" s="186" t="s">
        <v>9</v>
      </c>
      <c r="D36" s="186" t="s">
        <v>19</v>
      </c>
      <c r="E36" s="178" t="s">
        <v>261</v>
      </c>
      <c r="F36" s="180"/>
      <c r="G36" s="227">
        <f>G37+G41+G43</f>
        <v>9999.1859499999991</v>
      </c>
    </row>
    <row r="37" spans="1:9" ht="25.5">
      <c r="A37" s="80" t="s">
        <v>154</v>
      </c>
      <c r="B37" s="177" t="s">
        <v>86</v>
      </c>
      <c r="C37" s="186" t="s">
        <v>9</v>
      </c>
      <c r="D37" s="186" t="s">
        <v>19</v>
      </c>
      <c r="E37" s="178" t="s">
        <v>261</v>
      </c>
      <c r="F37" s="180" t="s">
        <v>194</v>
      </c>
      <c r="G37" s="227">
        <f>G38+G40+G39</f>
        <v>8400.3209999999999</v>
      </c>
    </row>
    <row r="38" spans="1:9" ht="25.5">
      <c r="A38" s="80" t="s">
        <v>249</v>
      </c>
      <c r="B38" s="177" t="s">
        <v>86</v>
      </c>
      <c r="C38" s="186" t="s">
        <v>9</v>
      </c>
      <c r="D38" s="186" t="s">
        <v>19</v>
      </c>
      <c r="E38" s="178" t="s">
        <v>261</v>
      </c>
      <c r="F38" s="180" t="s">
        <v>195</v>
      </c>
      <c r="G38" s="227">
        <f>6600-310-46.774</f>
        <v>6243.2259999999997</v>
      </c>
    </row>
    <row r="39" spans="1:9" ht="38.25">
      <c r="A39" s="82" t="s">
        <v>245</v>
      </c>
      <c r="B39" s="177" t="s">
        <v>86</v>
      </c>
      <c r="C39" s="186" t="s">
        <v>9</v>
      </c>
      <c r="D39" s="186" t="s">
        <v>19</v>
      </c>
      <c r="E39" s="178" t="s">
        <v>261</v>
      </c>
      <c r="F39" s="180" t="s">
        <v>246</v>
      </c>
      <c r="G39" s="227">
        <f>1993.2-100-11.105</f>
        <v>1882.095</v>
      </c>
    </row>
    <row r="40" spans="1:9" ht="25.5">
      <c r="A40" s="80" t="s">
        <v>157</v>
      </c>
      <c r="B40" s="177" t="s">
        <v>86</v>
      </c>
      <c r="C40" s="186" t="s">
        <v>9</v>
      </c>
      <c r="D40" s="186" t="s">
        <v>19</v>
      </c>
      <c r="E40" s="178" t="s">
        <v>261</v>
      </c>
      <c r="F40" s="180" t="s">
        <v>196</v>
      </c>
      <c r="G40" s="227">
        <v>275</v>
      </c>
    </row>
    <row r="41" spans="1:9" ht="25.5">
      <c r="A41" s="80" t="s">
        <v>158</v>
      </c>
      <c r="B41" s="177" t="s">
        <v>86</v>
      </c>
      <c r="C41" s="186" t="s">
        <v>9</v>
      </c>
      <c r="D41" s="186" t="s">
        <v>19</v>
      </c>
      <c r="E41" s="178" t="s">
        <v>261</v>
      </c>
      <c r="F41" s="185" t="s">
        <v>197</v>
      </c>
      <c r="G41" s="227">
        <f>G42</f>
        <v>1533.8649499999999</v>
      </c>
    </row>
    <row r="42" spans="1:9" ht="25.5">
      <c r="A42" s="80" t="s">
        <v>159</v>
      </c>
      <c r="B42" s="177" t="s">
        <v>86</v>
      </c>
      <c r="C42" s="186" t="s">
        <v>9</v>
      </c>
      <c r="D42" s="186" t="s">
        <v>19</v>
      </c>
      <c r="E42" s="178" t="s">
        <v>261</v>
      </c>
      <c r="F42" s="185" t="s">
        <v>198</v>
      </c>
      <c r="G42" s="227">
        <f>1325.3+100+58.56495+50</f>
        <v>1533.8649499999999</v>
      </c>
      <c r="H42" s="278"/>
      <c r="I42" s="279"/>
    </row>
    <row r="43" spans="1:9">
      <c r="A43" s="80" t="s">
        <v>160</v>
      </c>
      <c r="B43" s="177" t="s">
        <v>86</v>
      </c>
      <c r="C43" s="186" t="s">
        <v>9</v>
      </c>
      <c r="D43" s="186" t="s">
        <v>19</v>
      </c>
      <c r="E43" s="178" t="s">
        <v>261</v>
      </c>
      <c r="F43" s="185" t="s">
        <v>199</v>
      </c>
      <c r="G43" s="227">
        <f>G44+G45+G46</f>
        <v>65</v>
      </c>
    </row>
    <row r="44" spans="1:9">
      <c r="A44" s="80" t="s">
        <v>161</v>
      </c>
      <c r="B44" s="177" t="s">
        <v>86</v>
      </c>
      <c r="C44" s="186" t="s">
        <v>9</v>
      </c>
      <c r="D44" s="186" t="s">
        <v>19</v>
      </c>
      <c r="E44" s="178" t="s">
        <v>261</v>
      </c>
      <c r="F44" s="185" t="s">
        <v>200</v>
      </c>
      <c r="G44" s="227">
        <v>12</v>
      </c>
    </row>
    <row r="45" spans="1:9">
      <c r="A45" s="187" t="s">
        <v>228</v>
      </c>
      <c r="B45" s="177" t="s">
        <v>86</v>
      </c>
      <c r="C45" s="186" t="s">
        <v>9</v>
      </c>
      <c r="D45" s="186" t="s">
        <v>19</v>
      </c>
      <c r="E45" s="178" t="s">
        <v>261</v>
      </c>
      <c r="F45" s="185" t="s">
        <v>201</v>
      </c>
      <c r="G45" s="227">
        <v>3</v>
      </c>
    </row>
    <row r="46" spans="1:9">
      <c r="A46" s="187" t="s">
        <v>229</v>
      </c>
      <c r="B46" s="177" t="s">
        <v>86</v>
      </c>
      <c r="C46" s="186" t="s">
        <v>9</v>
      </c>
      <c r="D46" s="186" t="s">
        <v>19</v>
      </c>
      <c r="E46" s="178" t="s">
        <v>261</v>
      </c>
      <c r="F46" s="185" t="s">
        <v>230</v>
      </c>
      <c r="G46" s="227">
        <v>50</v>
      </c>
    </row>
    <row r="47" spans="1:9" ht="28.5" hidden="1" customHeight="1">
      <c r="A47" s="72" t="s">
        <v>163</v>
      </c>
      <c r="B47" s="174" t="s">
        <v>86</v>
      </c>
      <c r="C47" s="188" t="s">
        <v>9</v>
      </c>
      <c r="D47" s="188" t="s">
        <v>19</v>
      </c>
      <c r="E47" s="170" t="s">
        <v>262</v>
      </c>
      <c r="F47" s="184"/>
      <c r="G47" s="230">
        <f>G48</f>
        <v>0</v>
      </c>
    </row>
    <row r="48" spans="1:9" ht="25.5" hidden="1">
      <c r="A48" s="80" t="s">
        <v>158</v>
      </c>
      <c r="B48" s="177" t="s">
        <v>86</v>
      </c>
      <c r="C48" s="186" t="s">
        <v>9</v>
      </c>
      <c r="D48" s="186" t="s">
        <v>19</v>
      </c>
      <c r="E48" s="178" t="s">
        <v>262</v>
      </c>
      <c r="F48" s="185" t="s">
        <v>197</v>
      </c>
      <c r="G48" s="227">
        <f>G49</f>
        <v>0</v>
      </c>
    </row>
    <row r="49" spans="1:7" ht="25.5" hidden="1">
      <c r="A49" s="80" t="s">
        <v>159</v>
      </c>
      <c r="B49" s="177" t="s">
        <v>86</v>
      </c>
      <c r="C49" s="186" t="s">
        <v>9</v>
      </c>
      <c r="D49" s="186" t="s">
        <v>19</v>
      </c>
      <c r="E49" s="178" t="s">
        <v>262</v>
      </c>
      <c r="F49" s="185" t="s">
        <v>198</v>
      </c>
      <c r="G49" s="227">
        <v>0</v>
      </c>
    </row>
    <row r="50" spans="1:7" ht="38.25">
      <c r="A50" s="189" t="s">
        <v>232</v>
      </c>
      <c r="B50" s="190" t="s">
        <v>86</v>
      </c>
      <c r="C50" s="191" t="s">
        <v>9</v>
      </c>
      <c r="D50" s="190" t="s">
        <v>10</v>
      </c>
      <c r="E50" s="190"/>
      <c r="F50" s="184"/>
      <c r="G50" s="230">
        <f>G51</f>
        <v>15.3</v>
      </c>
    </row>
    <row r="51" spans="1:7" ht="68.25" customHeight="1">
      <c r="A51" s="85" t="s">
        <v>233</v>
      </c>
      <c r="B51" s="192" t="s">
        <v>86</v>
      </c>
      <c r="C51" s="193" t="s">
        <v>9</v>
      </c>
      <c r="D51" s="192" t="s">
        <v>10</v>
      </c>
      <c r="E51" s="192" t="s">
        <v>263</v>
      </c>
      <c r="F51" s="185"/>
      <c r="G51" s="227">
        <f>G52</f>
        <v>15.3</v>
      </c>
    </row>
    <row r="52" spans="1:7">
      <c r="A52" s="85" t="s">
        <v>116</v>
      </c>
      <c r="B52" s="192" t="s">
        <v>86</v>
      </c>
      <c r="C52" s="193" t="s">
        <v>9</v>
      </c>
      <c r="D52" s="192" t="s">
        <v>10</v>
      </c>
      <c r="E52" s="192" t="s">
        <v>264</v>
      </c>
      <c r="F52" s="185"/>
      <c r="G52" s="227">
        <f>G53</f>
        <v>15.3</v>
      </c>
    </row>
    <row r="53" spans="1:7" ht="25.5">
      <c r="A53" s="194" t="s">
        <v>231</v>
      </c>
      <c r="B53" s="192" t="s">
        <v>86</v>
      </c>
      <c r="C53" s="193" t="s">
        <v>9</v>
      </c>
      <c r="D53" s="192" t="s">
        <v>10</v>
      </c>
      <c r="E53" s="192" t="s">
        <v>264</v>
      </c>
      <c r="F53" s="185" t="s">
        <v>311</v>
      </c>
      <c r="G53" s="227">
        <f>G54</f>
        <v>15.3</v>
      </c>
    </row>
    <row r="54" spans="1:7" ht="33.75" customHeight="1">
      <c r="A54" s="85" t="s">
        <v>235</v>
      </c>
      <c r="B54" s="192" t="s">
        <v>86</v>
      </c>
      <c r="C54" s="193" t="s">
        <v>9</v>
      </c>
      <c r="D54" s="192" t="s">
        <v>10</v>
      </c>
      <c r="E54" s="192" t="s">
        <v>264</v>
      </c>
      <c r="F54" s="185" t="s">
        <v>311</v>
      </c>
      <c r="G54" s="227">
        <v>15.3</v>
      </c>
    </row>
    <row r="55" spans="1:7" ht="12.75" hidden="1" customHeight="1">
      <c r="A55" s="72" t="s">
        <v>101</v>
      </c>
      <c r="B55" s="73" t="s">
        <v>86</v>
      </c>
      <c r="C55" s="15" t="s">
        <v>9</v>
      </c>
      <c r="D55" s="15" t="s">
        <v>22</v>
      </c>
      <c r="E55" s="86" t="s">
        <v>264</v>
      </c>
      <c r="F55" s="84"/>
      <c r="G55" s="230">
        <f>G56</f>
        <v>0</v>
      </c>
    </row>
    <row r="56" spans="1:7" ht="25.5" hidden="1">
      <c r="A56" s="80" t="s">
        <v>234</v>
      </c>
      <c r="B56" s="13" t="s">
        <v>86</v>
      </c>
      <c r="C56" s="16" t="s">
        <v>9</v>
      </c>
      <c r="D56" s="16" t="s">
        <v>22</v>
      </c>
      <c r="E56" s="86" t="s">
        <v>264</v>
      </c>
      <c r="F56" s="11"/>
      <c r="G56" s="227">
        <f>G57</f>
        <v>0</v>
      </c>
    </row>
    <row r="57" spans="1:7" ht="25.5" hidden="1">
      <c r="A57" s="10" t="s">
        <v>231</v>
      </c>
      <c r="B57" s="13" t="s">
        <v>86</v>
      </c>
      <c r="C57" s="16" t="s">
        <v>9</v>
      </c>
      <c r="D57" s="16" t="s">
        <v>22</v>
      </c>
      <c r="E57" s="86" t="s">
        <v>264</v>
      </c>
      <c r="F57" s="11" t="s">
        <v>236</v>
      </c>
      <c r="G57" s="227">
        <f>G58</f>
        <v>0</v>
      </c>
    </row>
    <row r="58" spans="1:7" ht="13.5" hidden="1" customHeight="1">
      <c r="A58" s="80" t="s">
        <v>237</v>
      </c>
      <c r="B58" s="13" t="s">
        <v>86</v>
      </c>
      <c r="C58" s="16" t="s">
        <v>9</v>
      </c>
      <c r="D58" s="16" t="s">
        <v>22</v>
      </c>
      <c r="E58" s="86" t="s">
        <v>264</v>
      </c>
      <c r="F58" s="11" t="s">
        <v>238</v>
      </c>
      <c r="G58" s="227">
        <v>0</v>
      </c>
    </row>
    <row r="59" spans="1:7">
      <c r="A59" s="87" t="s">
        <v>77</v>
      </c>
      <c r="B59" s="73" t="s">
        <v>86</v>
      </c>
      <c r="C59" s="19" t="s">
        <v>9</v>
      </c>
      <c r="D59" s="19" t="s">
        <v>102</v>
      </c>
      <c r="E59" s="19"/>
      <c r="F59" s="15"/>
      <c r="G59" s="229">
        <f>SUM(G60)</f>
        <v>50</v>
      </c>
    </row>
    <row r="60" spans="1:7">
      <c r="A60" s="88" t="s">
        <v>239</v>
      </c>
      <c r="B60" s="13" t="s">
        <v>86</v>
      </c>
      <c r="C60" s="12" t="s">
        <v>9</v>
      </c>
      <c r="D60" s="12" t="s">
        <v>102</v>
      </c>
      <c r="E60" s="12" t="s">
        <v>265</v>
      </c>
      <c r="F60" s="46"/>
      <c r="G60" s="228">
        <f>SUM(G62)</f>
        <v>50</v>
      </c>
    </row>
    <row r="61" spans="1:7">
      <c r="A61" s="88" t="s">
        <v>164</v>
      </c>
      <c r="B61" s="13" t="s">
        <v>86</v>
      </c>
      <c r="C61" s="12" t="s">
        <v>9</v>
      </c>
      <c r="D61" s="12" t="s">
        <v>102</v>
      </c>
      <c r="E61" s="12" t="s">
        <v>266</v>
      </c>
      <c r="F61" s="89"/>
      <c r="G61" s="228">
        <f>G62</f>
        <v>50</v>
      </c>
    </row>
    <row r="62" spans="1:7">
      <c r="A62" s="78" t="s">
        <v>165</v>
      </c>
      <c r="B62" s="13" t="s">
        <v>86</v>
      </c>
      <c r="C62" s="12" t="s">
        <v>9</v>
      </c>
      <c r="D62" s="12" t="s">
        <v>102</v>
      </c>
      <c r="E62" s="12" t="s">
        <v>266</v>
      </c>
      <c r="F62" s="11" t="s">
        <v>202</v>
      </c>
      <c r="G62" s="228">
        <v>50</v>
      </c>
    </row>
    <row r="63" spans="1:7">
      <c r="A63" s="77" t="s">
        <v>103</v>
      </c>
      <c r="B63" s="73" t="s">
        <v>86</v>
      </c>
      <c r="C63" s="19" t="s">
        <v>9</v>
      </c>
      <c r="D63" s="19" t="s">
        <v>104</v>
      </c>
      <c r="E63" s="19"/>
      <c r="F63" s="84"/>
      <c r="G63" s="229">
        <f>G64+G71+G68</f>
        <v>1524.1980000000001</v>
      </c>
    </row>
    <row r="64" spans="1:7" ht="25.5">
      <c r="A64" s="79" t="s">
        <v>166</v>
      </c>
      <c r="B64" s="13" t="s">
        <v>86</v>
      </c>
      <c r="C64" s="12" t="s">
        <v>9</v>
      </c>
      <c r="D64" s="12" t="s">
        <v>104</v>
      </c>
      <c r="E64" s="12" t="s">
        <v>267</v>
      </c>
      <c r="F64" s="11"/>
      <c r="G64" s="228">
        <f>G65</f>
        <v>175.5</v>
      </c>
    </row>
    <row r="65" spans="1:9" ht="38.25">
      <c r="A65" s="79" t="s">
        <v>167</v>
      </c>
      <c r="B65" s="13" t="s">
        <v>86</v>
      </c>
      <c r="C65" s="12" t="s">
        <v>9</v>
      </c>
      <c r="D65" s="12" t="s">
        <v>104</v>
      </c>
      <c r="E65" s="12" t="s">
        <v>268</v>
      </c>
      <c r="F65" s="11"/>
      <c r="G65" s="228">
        <f>G66</f>
        <v>175.5</v>
      </c>
    </row>
    <row r="66" spans="1:9" ht="25.5">
      <c r="A66" s="80" t="s">
        <v>158</v>
      </c>
      <c r="B66" s="13" t="s">
        <v>86</v>
      </c>
      <c r="C66" s="12" t="s">
        <v>9</v>
      </c>
      <c r="D66" s="12" t="s">
        <v>104</v>
      </c>
      <c r="E66" s="12" t="s">
        <v>268</v>
      </c>
      <c r="F66" s="11" t="s">
        <v>197</v>
      </c>
      <c r="G66" s="228">
        <f>G67</f>
        <v>175.5</v>
      </c>
    </row>
    <row r="67" spans="1:9" ht="25.5">
      <c r="A67" s="80" t="s">
        <v>159</v>
      </c>
      <c r="B67" s="13" t="s">
        <v>86</v>
      </c>
      <c r="C67" s="12" t="s">
        <v>9</v>
      </c>
      <c r="D67" s="12" t="s">
        <v>104</v>
      </c>
      <c r="E67" s="12" t="s">
        <v>268</v>
      </c>
      <c r="F67" s="11" t="s">
        <v>198</v>
      </c>
      <c r="G67" s="228">
        <f>180+40.5+5-50</f>
        <v>175.5</v>
      </c>
      <c r="I67" s="277"/>
    </row>
    <row r="68" spans="1:9" ht="25.5">
      <c r="A68" s="72" t="s">
        <v>163</v>
      </c>
      <c r="B68" s="13" t="s">
        <v>86</v>
      </c>
      <c r="C68" s="12" t="s">
        <v>9</v>
      </c>
      <c r="D68" s="12" t="s">
        <v>104</v>
      </c>
      <c r="E68" s="12" t="s">
        <v>328</v>
      </c>
      <c r="F68" s="11"/>
      <c r="G68" s="228">
        <f>G69</f>
        <v>75</v>
      </c>
    </row>
    <row r="69" spans="1:9" ht="25.5">
      <c r="A69" s="80" t="s">
        <v>158</v>
      </c>
      <c r="B69" s="13" t="s">
        <v>86</v>
      </c>
      <c r="C69" s="12" t="s">
        <v>9</v>
      </c>
      <c r="D69" s="12" t="s">
        <v>104</v>
      </c>
      <c r="E69" s="12" t="s">
        <v>328</v>
      </c>
      <c r="F69" s="11" t="s">
        <v>197</v>
      </c>
      <c r="G69" s="228">
        <f>G70</f>
        <v>75</v>
      </c>
    </row>
    <row r="70" spans="1:9" ht="25.5">
      <c r="A70" s="80" t="s">
        <v>159</v>
      </c>
      <c r="B70" s="13" t="s">
        <v>86</v>
      </c>
      <c r="C70" s="12" t="s">
        <v>9</v>
      </c>
      <c r="D70" s="12" t="s">
        <v>104</v>
      </c>
      <c r="E70" s="12" t="s">
        <v>328</v>
      </c>
      <c r="F70" s="11" t="s">
        <v>198</v>
      </c>
      <c r="G70" s="228">
        <v>75</v>
      </c>
    </row>
    <row r="71" spans="1:9" ht="25.5">
      <c r="A71" s="57" t="s">
        <v>136</v>
      </c>
      <c r="B71" s="13" t="s">
        <v>86</v>
      </c>
      <c r="C71" s="12" t="s">
        <v>9</v>
      </c>
      <c r="D71" s="12" t="s">
        <v>104</v>
      </c>
      <c r="E71" s="12" t="s">
        <v>269</v>
      </c>
      <c r="F71" s="11"/>
      <c r="G71" s="228">
        <f>G72</f>
        <v>1273.6980000000001</v>
      </c>
    </row>
    <row r="72" spans="1:9">
      <c r="A72" s="57" t="s">
        <v>137</v>
      </c>
      <c r="B72" s="13" t="s">
        <v>86</v>
      </c>
      <c r="C72" s="12" t="s">
        <v>9</v>
      </c>
      <c r="D72" s="12" t="s">
        <v>104</v>
      </c>
      <c r="E72" s="12" t="s">
        <v>270</v>
      </c>
      <c r="F72" s="11"/>
      <c r="G72" s="228">
        <f>G73+G76</f>
        <v>1273.6980000000001</v>
      </c>
    </row>
    <row r="73" spans="1:9" ht="25.5">
      <c r="A73" s="80" t="s">
        <v>154</v>
      </c>
      <c r="B73" s="13" t="s">
        <v>86</v>
      </c>
      <c r="C73" s="12" t="s">
        <v>9</v>
      </c>
      <c r="D73" s="12" t="s">
        <v>104</v>
      </c>
      <c r="E73" s="12" t="s">
        <v>270</v>
      </c>
      <c r="F73" s="11" t="s">
        <v>194</v>
      </c>
      <c r="G73" s="228">
        <f>G74+G75</f>
        <v>1166.7280000000001</v>
      </c>
    </row>
    <row r="74" spans="1:9">
      <c r="A74" s="80" t="s">
        <v>250</v>
      </c>
      <c r="B74" s="13" t="s">
        <v>86</v>
      </c>
      <c r="C74" s="12" t="s">
        <v>9</v>
      </c>
      <c r="D74" s="12" t="s">
        <v>104</v>
      </c>
      <c r="E74" s="12" t="s">
        <v>270</v>
      </c>
      <c r="F74" s="11" t="s">
        <v>195</v>
      </c>
      <c r="G74" s="228">
        <f>921.259-25.154</f>
        <v>896.10500000000002</v>
      </c>
    </row>
    <row r="75" spans="1:9" ht="38.25">
      <c r="A75" s="82" t="s">
        <v>245</v>
      </c>
      <c r="B75" s="13" t="s">
        <v>86</v>
      </c>
      <c r="C75" s="12" t="s">
        <v>9</v>
      </c>
      <c r="D75" s="12" t="s">
        <v>104</v>
      </c>
      <c r="E75" s="12" t="s">
        <v>270</v>
      </c>
      <c r="F75" s="11" t="s">
        <v>246</v>
      </c>
      <c r="G75" s="228">
        <f>278.219-7.596</f>
        <v>270.62299999999999</v>
      </c>
    </row>
    <row r="76" spans="1:9" ht="25.5">
      <c r="A76" s="80" t="s">
        <v>158</v>
      </c>
      <c r="B76" s="13" t="s">
        <v>86</v>
      </c>
      <c r="C76" s="12" t="s">
        <v>9</v>
      </c>
      <c r="D76" s="12" t="s">
        <v>104</v>
      </c>
      <c r="E76" s="12" t="s">
        <v>270</v>
      </c>
      <c r="F76" s="11" t="s">
        <v>197</v>
      </c>
      <c r="G76" s="228">
        <f>G77</f>
        <v>106.97</v>
      </c>
    </row>
    <row r="77" spans="1:9" ht="25.5">
      <c r="A77" s="80" t="s">
        <v>159</v>
      </c>
      <c r="B77" s="13" t="s">
        <v>86</v>
      </c>
      <c r="C77" s="12" t="s">
        <v>9</v>
      </c>
      <c r="D77" s="12" t="s">
        <v>104</v>
      </c>
      <c r="E77" s="12" t="s">
        <v>270</v>
      </c>
      <c r="F77" s="11" t="s">
        <v>198</v>
      </c>
      <c r="G77" s="228">
        <f>74.219+32.751</f>
        <v>106.97</v>
      </c>
    </row>
    <row r="78" spans="1:9">
      <c r="A78" s="77" t="s">
        <v>80</v>
      </c>
      <c r="B78" s="73" t="s">
        <v>86</v>
      </c>
      <c r="C78" s="19" t="s">
        <v>18</v>
      </c>
      <c r="D78" s="19"/>
      <c r="E78" s="19"/>
      <c r="F78" s="90"/>
      <c r="G78" s="229">
        <f>G79</f>
        <v>370.9</v>
      </c>
    </row>
    <row r="79" spans="1:9">
      <c r="A79" s="77" t="s">
        <v>29</v>
      </c>
      <c r="B79" s="73" t="s">
        <v>86</v>
      </c>
      <c r="C79" s="19" t="s">
        <v>18</v>
      </c>
      <c r="D79" s="19" t="s">
        <v>55</v>
      </c>
      <c r="E79" s="19"/>
      <c r="F79" s="90"/>
      <c r="G79" s="229">
        <f>G81</f>
        <v>370.9</v>
      </c>
    </row>
    <row r="80" spans="1:9">
      <c r="A80" s="79" t="s">
        <v>168</v>
      </c>
      <c r="B80" s="13" t="s">
        <v>86</v>
      </c>
      <c r="C80" s="12" t="s">
        <v>18</v>
      </c>
      <c r="D80" s="12" t="s">
        <v>55</v>
      </c>
      <c r="E80" s="12" t="s">
        <v>271</v>
      </c>
      <c r="F80" s="46"/>
      <c r="G80" s="228">
        <f>G81</f>
        <v>370.9</v>
      </c>
    </row>
    <row r="81" spans="1:9" ht="25.5">
      <c r="A81" s="79" t="s">
        <v>169</v>
      </c>
      <c r="B81" s="13" t="s">
        <v>86</v>
      </c>
      <c r="C81" s="12" t="s">
        <v>18</v>
      </c>
      <c r="D81" s="12" t="s">
        <v>55</v>
      </c>
      <c r="E81" s="12" t="s">
        <v>272</v>
      </c>
      <c r="F81" s="46"/>
      <c r="G81" s="228">
        <f>G82+G86</f>
        <v>370.9</v>
      </c>
    </row>
    <row r="82" spans="1:9" ht="25.5">
      <c r="A82" s="80" t="s">
        <v>154</v>
      </c>
      <c r="B82" s="13" t="s">
        <v>86</v>
      </c>
      <c r="C82" s="12" t="s">
        <v>18</v>
      </c>
      <c r="D82" s="12" t="s">
        <v>55</v>
      </c>
      <c r="E82" s="12" t="s">
        <v>272</v>
      </c>
      <c r="F82" s="11" t="s">
        <v>194</v>
      </c>
      <c r="G82" s="228">
        <f>G83+G85+G84</f>
        <v>352.19</v>
      </c>
    </row>
    <row r="83" spans="1:9" ht="25.5">
      <c r="A83" s="80" t="s">
        <v>247</v>
      </c>
      <c r="B83" s="13" t="s">
        <v>86</v>
      </c>
      <c r="C83" s="12" t="s">
        <v>18</v>
      </c>
      <c r="D83" s="12" t="s">
        <v>55</v>
      </c>
      <c r="E83" s="12" t="s">
        <v>272</v>
      </c>
      <c r="F83" s="11" t="s">
        <v>195</v>
      </c>
      <c r="G83" s="228">
        <v>269.33</v>
      </c>
    </row>
    <row r="84" spans="1:9" ht="27" customHeight="1">
      <c r="A84" s="80" t="s">
        <v>157</v>
      </c>
      <c r="B84" s="13" t="s">
        <v>86</v>
      </c>
      <c r="C84" s="12" t="s">
        <v>18</v>
      </c>
      <c r="D84" s="12" t="s">
        <v>55</v>
      </c>
      <c r="E84" s="12" t="s">
        <v>272</v>
      </c>
      <c r="F84" s="11" t="s">
        <v>196</v>
      </c>
      <c r="G84" s="228">
        <v>1.1200000000000001</v>
      </c>
      <c r="I84" s="277"/>
    </row>
    <row r="85" spans="1:9" ht="38.25">
      <c r="A85" s="82" t="s">
        <v>245</v>
      </c>
      <c r="B85" s="13" t="s">
        <v>86</v>
      </c>
      <c r="C85" s="12" t="s">
        <v>18</v>
      </c>
      <c r="D85" s="12" t="s">
        <v>55</v>
      </c>
      <c r="E85" s="12" t="s">
        <v>272</v>
      </c>
      <c r="F85" s="11" t="s">
        <v>246</v>
      </c>
      <c r="G85" s="228">
        <v>81.739999999999995</v>
      </c>
    </row>
    <row r="86" spans="1:9" ht="25.5">
      <c r="A86" s="80" t="s">
        <v>158</v>
      </c>
      <c r="B86" s="177" t="s">
        <v>86</v>
      </c>
      <c r="C86" s="178" t="s">
        <v>18</v>
      </c>
      <c r="D86" s="178" t="s">
        <v>55</v>
      </c>
      <c r="E86" s="178" t="s">
        <v>272</v>
      </c>
      <c r="F86" s="185" t="s">
        <v>197</v>
      </c>
      <c r="G86" s="228">
        <f>G87</f>
        <v>18.709999999999997</v>
      </c>
    </row>
    <row r="87" spans="1:9" ht="25.5">
      <c r="A87" s="80" t="s">
        <v>159</v>
      </c>
      <c r="B87" s="177" t="s">
        <v>86</v>
      </c>
      <c r="C87" s="178" t="s">
        <v>18</v>
      </c>
      <c r="D87" s="178" t="s">
        <v>55</v>
      </c>
      <c r="E87" s="178" t="s">
        <v>272</v>
      </c>
      <c r="F87" s="185" t="s">
        <v>198</v>
      </c>
      <c r="G87" s="228">
        <f>19.83-1.12</f>
        <v>18.709999999999997</v>
      </c>
    </row>
    <row r="88" spans="1:9" ht="25.5">
      <c r="A88" s="175" t="s">
        <v>72</v>
      </c>
      <c r="B88" s="174" t="s">
        <v>86</v>
      </c>
      <c r="C88" s="170" t="s">
        <v>55</v>
      </c>
      <c r="D88" s="170"/>
      <c r="E88" s="170"/>
      <c r="F88" s="195"/>
      <c r="G88" s="229">
        <f>G89+G98</f>
        <v>130.05302</v>
      </c>
    </row>
    <row r="89" spans="1:9" ht="25.5">
      <c r="A89" s="179" t="s">
        <v>83</v>
      </c>
      <c r="B89" s="177" t="s">
        <v>86</v>
      </c>
      <c r="C89" s="178" t="s">
        <v>55</v>
      </c>
      <c r="D89" s="178" t="s">
        <v>24</v>
      </c>
      <c r="E89" s="178"/>
      <c r="F89" s="195"/>
      <c r="G89" s="228">
        <f>G90+G94</f>
        <v>50</v>
      </c>
    </row>
    <row r="90" spans="1:9" ht="25.5">
      <c r="A90" s="179" t="s">
        <v>84</v>
      </c>
      <c r="B90" s="177" t="s">
        <v>86</v>
      </c>
      <c r="C90" s="178" t="s">
        <v>55</v>
      </c>
      <c r="D90" s="178" t="s">
        <v>24</v>
      </c>
      <c r="E90" s="178" t="s">
        <v>273</v>
      </c>
      <c r="F90" s="195"/>
      <c r="G90" s="228">
        <f>G91</f>
        <v>25</v>
      </c>
    </row>
    <row r="91" spans="1:9" ht="38.25">
      <c r="A91" s="179" t="s">
        <v>85</v>
      </c>
      <c r="B91" s="177" t="s">
        <v>86</v>
      </c>
      <c r="C91" s="178" t="s">
        <v>55</v>
      </c>
      <c r="D91" s="178" t="s">
        <v>24</v>
      </c>
      <c r="E91" s="178" t="s">
        <v>274</v>
      </c>
      <c r="F91" s="173"/>
      <c r="G91" s="228">
        <f>G92</f>
        <v>25</v>
      </c>
    </row>
    <row r="92" spans="1:9" ht="25.5">
      <c r="A92" s="179" t="s">
        <v>158</v>
      </c>
      <c r="B92" s="177" t="s">
        <v>86</v>
      </c>
      <c r="C92" s="178" t="s">
        <v>55</v>
      </c>
      <c r="D92" s="178" t="s">
        <v>24</v>
      </c>
      <c r="E92" s="178" t="s">
        <v>274</v>
      </c>
      <c r="F92" s="173">
        <v>240</v>
      </c>
      <c r="G92" s="228">
        <f>G93</f>
        <v>25</v>
      </c>
    </row>
    <row r="93" spans="1:9" ht="25.5">
      <c r="A93" s="179" t="s">
        <v>159</v>
      </c>
      <c r="B93" s="177" t="s">
        <v>86</v>
      </c>
      <c r="C93" s="178" t="s">
        <v>55</v>
      </c>
      <c r="D93" s="178" t="s">
        <v>24</v>
      </c>
      <c r="E93" s="178" t="s">
        <v>274</v>
      </c>
      <c r="F93" s="173">
        <v>244</v>
      </c>
      <c r="G93" s="228">
        <v>25</v>
      </c>
    </row>
    <row r="94" spans="1:9">
      <c r="A94" s="179" t="s">
        <v>94</v>
      </c>
      <c r="B94" s="177" t="s">
        <v>86</v>
      </c>
      <c r="C94" s="178" t="s">
        <v>55</v>
      </c>
      <c r="D94" s="178" t="s">
        <v>24</v>
      </c>
      <c r="E94" s="178" t="s">
        <v>138</v>
      </c>
      <c r="F94" s="173"/>
      <c r="G94" s="228">
        <f>G95</f>
        <v>25</v>
      </c>
    </row>
    <row r="95" spans="1:9" ht="25.5">
      <c r="A95" s="179" t="s">
        <v>95</v>
      </c>
      <c r="B95" s="177" t="s">
        <v>86</v>
      </c>
      <c r="C95" s="178" t="s">
        <v>55</v>
      </c>
      <c r="D95" s="178" t="s">
        <v>24</v>
      </c>
      <c r="E95" s="178" t="s">
        <v>275</v>
      </c>
      <c r="F95" s="173"/>
      <c r="G95" s="228">
        <f>G96</f>
        <v>25</v>
      </c>
    </row>
    <row r="96" spans="1:9" ht="25.5">
      <c r="A96" s="179" t="s">
        <v>158</v>
      </c>
      <c r="B96" s="177" t="s">
        <v>86</v>
      </c>
      <c r="C96" s="178" t="s">
        <v>55</v>
      </c>
      <c r="D96" s="178" t="s">
        <v>24</v>
      </c>
      <c r="E96" s="178" t="s">
        <v>275</v>
      </c>
      <c r="F96" s="173">
        <v>240</v>
      </c>
      <c r="G96" s="228">
        <f>G97</f>
        <v>25</v>
      </c>
    </row>
    <row r="97" spans="1:10" ht="25.5">
      <c r="A97" s="179" t="s">
        <v>159</v>
      </c>
      <c r="B97" s="177" t="s">
        <v>86</v>
      </c>
      <c r="C97" s="178" t="s">
        <v>55</v>
      </c>
      <c r="D97" s="178" t="s">
        <v>24</v>
      </c>
      <c r="E97" s="178" t="s">
        <v>275</v>
      </c>
      <c r="F97" s="173">
        <v>244</v>
      </c>
      <c r="G97" s="228">
        <v>25</v>
      </c>
    </row>
    <row r="98" spans="1:10">
      <c r="A98" s="175" t="s">
        <v>73</v>
      </c>
      <c r="B98" s="174" t="s">
        <v>86</v>
      </c>
      <c r="C98" s="170" t="s">
        <v>55</v>
      </c>
      <c r="D98" s="170" t="s">
        <v>65</v>
      </c>
      <c r="E98" s="170"/>
      <c r="F98" s="195" t="s">
        <v>112</v>
      </c>
      <c r="G98" s="229">
        <f>G101+G99</f>
        <v>80.053020000000004</v>
      </c>
    </row>
    <row r="99" spans="1:10" ht="25.5">
      <c r="A99" s="196" t="s">
        <v>170</v>
      </c>
      <c r="B99" s="192" t="s">
        <v>86</v>
      </c>
      <c r="C99" s="197" t="s">
        <v>55</v>
      </c>
      <c r="D99" s="197" t="s">
        <v>65</v>
      </c>
      <c r="E99" s="197" t="s">
        <v>276</v>
      </c>
      <c r="F99" s="198"/>
      <c r="G99" s="228">
        <f>G100</f>
        <v>80.053020000000004</v>
      </c>
    </row>
    <row r="100" spans="1:10">
      <c r="A100" s="199" t="s">
        <v>171</v>
      </c>
      <c r="B100" s="192" t="s">
        <v>86</v>
      </c>
      <c r="C100" s="197" t="s">
        <v>55</v>
      </c>
      <c r="D100" s="197" t="s">
        <v>65</v>
      </c>
      <c r="E100" s="197" t="s">
        <v>277</v>
      </c>
      <c r="F100" s="198"/>
      <c r="G100" s="228">
        <f>G103</f>
        <v>80.053020000000004</v>
      </c>
    </row>
    <row r="101" spans="1:10" hidden="1">
      <c r="A101" s="200" t="s">
        <v>82</v>
      </c>
      <c r="B101" s="177" t="s">
        <v>86</v>
      </c>
      <c r="C101" s="178" t="s">
        <v>55</v>
      </c>
      <c r="D101" s="178" t="s">
        <v>65</v>
      </c>
      <c r="E101" s="178" t="s">
        <v>113</v>
      </c>
      <c r="F101" s="173"/>
      <c r="G101" s="228">
        <f>G102</f>
        <v>0</v>
      </c>
    </row>
    <row r="102" spans="1:10" hidden="1">
      <c r="A102" s="80" t="s">
        <v>0</v>
      </c>
      <c r="B102" s="177" t="s">
        <v>86</v>
      </c>
      <c r="C102" s="178" t="s">
        <v>55</v>
      </c>
      <c r="D102" s="178" t="s">
        <v>65</v>
      </c>
      <c r="E102" s="178" t="s">
        <v>113</v>
      </c>
      <c r="F102" s="185" t="s">
        <v>120</v>
      </c>
      <c r="G102" s="228">
        <v>0</v>
      </c>
    </row>
    <row r="103" spans="1:10" ht="25.5">
      <c r="A103" s="179" t="s">
        <v>158</v>
      </c>
      <c r="B103" s="192" t="s">
        <v>86</v>
      </c>
      <c r="C103" s="197" t="s">
        <v>55</v>
      </c>
      <c r="D103" s="197" t="s">
        <v>65</v>
      </c>
      <c r="E103" s="197" t="s">
        <v>277</v>
      </c>
      <c r="F103" s="185" t="s">
        <v>197</v>
      </c>
      <c r="G103" s="228">
        <f>G104</f>
        <v>80.053020000000004</v>
      </c>
      <c r="I103" s="296"/>
      <c r="J103" s="297"/>
    </row>
    <row r="104" spans="1:10" ht="26.25" customHeight="1">
      <c r="A104" s="179" t="s">
        <v>159</v>
      </c>
      <c r="B104" s="192" t="s">
        <v>86</v>
      </c>
      <c r="C104" s="197" t="s">
        <v>55</v>
      </c>
      <c r="D104" s="197" t="s">
        <v>65</v>
      </c>
      <c r="E104" s="197" t="s">
        <v>277</v>
      </c>
      <c r="F104" s="185" t="s">
        <v>198</v>
      </c>
      <c r="G104" s="228">
        <f>150-69.94698</f>
        <v>80.053020000000004</v>
      </c>
      <c r="I104" s="296"/>
      <c r="J104" s="297"/>
    </row>
    <row r="105" spans="1:10">
      <c r="A105" s="91" t="s">
        <v>59</v>
      </c>
      <c r="B105" s="174" t="s">
        <v>86</v>
      </c>
      <c r="C105" s="170" t="s">
        <v>19</v>
      </c>
      <c r="D105" s="170"/>
      <c r="E105" s="170"/>
      <c r="F105" s="184"/>
      <c r="G105" s="229">
        <f>G106+G114</f>
        <v>2621.2579999999998</v>
      </c>
      <c r="I105" s="296"/>
      <c r="J105" s="297"/>
    </row>
    <row r="106" spans="1:10">
      <c r="A106" s="80" t="s">
        <v>172</v>
      </c>
      <c r="B106" s="177" t="s">
        <v>86</v>
      </c>
      <c r="C106" s="178" t="s">
        <v>19</v>
      </c>
      <c r="D106" s="178" t="s">
        <v>24</v>
      </c>
      <c r="E106" s="178"/>
      <c r="F106" s="185"/>
      <c r="G106" s="228">
        <f>G108+G111</f>
        <v>2621.2579999999998</v>
      </c>
    </row>
    <row r="107" spans="1:10">
      <c r="A107" s="80" t="s">
        <v>173</v>
      </c>
      <c r="B107" s="177" t="s">
        <v>86</v>
      </c>
      <c r="C107" s="178" t="s">
        <v>19</v>
      </c>
      <c r="D107" s="178" t="s">
        <v>24</v>
      </c>
      <c r="E107" s="178" t="s">
        <v>278</v>
      </c>
      <c r="F107" s="185"/>
      <c r="G107" s="228">
        <f>G108</f>
        <v>1211.258</v>
      </c>
    </row>
    <row r="108" spans="1:10" ht="68.25" customHeight="1">
      <c r="A108" s="80" t="s">
        <v>174</v>
      </c>
      <c r="B108" s="177" t="s">
        <v>86</v>
      </c>
      <c r="C108" s="178" t="s">
        <v>19</v>
      </c>
      <c r="D108" s="178" t="s">
        <v>24</v>
      </c>
      <c r="E108" s="178" t="s">
        <v>279</v>
      </c>
      <c r="F108" s="185"/>
      <c r="G108" s="228">
        <f>G109</f>
        <v>1211.258</v>
      </c>
    </row>
    <row r="109" spans="1:10" ht="26.25" thickBot="1">
      <c r="A109" s="179" t="s">
        <v>158</v>
      </c>
      <c r="B109" s="177" t="s">
        <v>86</v>
      </c>
      <c r="C109" s="178" t="s">
        <v>19</v>
      </c>
      <c r="D109" s="178" t="s">
        <v>24</v>
      </c>
      <c r="E109" s="178" t="s">
        <v>279</v>
      </c>
      <c r="F109" s="185" t="s">
        <v>197</v>
      </c>
      <c r="G109" s="228">
        <f>G110</f>
        <v>1211.258</v>
      </c>
    </row>
    <row r="110" spans="1:10" ht="26.25" thickBot="1">
      <c r="A110" s="179" t="s">
        <v>159</v>
      </c>
      <c r="B110" s="177" t="s">
        <v>86</v>
      </c>
      <c r="C110" s="178" t="s">
        <v>19</v>
      </c>
      <c r="D110" s="178" t="s">
        <v>24</v>
      </c>
      <c r="E110" s="178" t="s">
        <v>279</v>
      </c>
      <c r="F110" s="185" t="s">
        <v>198</v>
      </c>
      <c r="G110" s="228">
        <f>784.5+151.958+200+74.8</f>
        <v>1211.258</v>
      </c>
      <c r="H110" s="247"/>
    </row>
    <row r="111" spans="1:10" ht="51">
      <c r="A111" s="80" t="s">
        <v>337</v>
      </c>
      <c r="B111" s="13" t="s">
        <v>86</v>
      </c>
      <c r="C111" s="12" t="s">
        <v>19</v>
      </c>
      <c r="D111" s="12" t="s">
        <v>24</v>
      </c>
      <c r="E111" s="12" t="s">
        <v>338</v>
      </c>
      <c r="F111" s="11"/>
      <c r="G111" s="240">
        <f>G112</f>
        <v>1410</v>
      </c>
    </row>
    <row r="112" spans="1:10" ht="25.5">
      <c r="A112" s="79" t="s">
        <v>158</v>
      </c>
      <c r="B112" s="13" t="s">
        <v>86</v>
      </c>
      <c r="C112" s="12" t="s">
        <v>19</v>
      </c>
      <c r="D112" s="12" t="s">
        <v>24</v>
      </c>
      <c r="E112" s="12" t="s">
        <v>338</v>
      </c>
      <c r="F112" s="11" t="s">
        <v>197</v>
      </c>
      <c r="G112" s="240">
        <f>G113</f>
        <v>1410</v>
      </c>
    </row>
    <row r="113" spans="1:7">
      <c r="A113" s="78" t="s">
        <v>333</v>
      </c>
      <c r="B113" s="13" t="s">
        <v>86</v>
      </c>
      <c r="C113" s="12" t="s">
        <v>19</v>
      </c>
      <c r="D113" s="12" t="s">
        <v>24</v>
      </c>
      <c r="E113" s="12" t="s">
        <v>338</v>
      </c>
      <c r="F113" s="11" t="s">
        <v>198</v>
      </c>
      <c r="G113" s="240">
        <f>410+1000</f>
        <v>1410</v>
      </c>
    </row>
    <row r="114" spans="1:7">
      <c r="A114" s="72" t="s">
        <v>90</v>
      </c>
      <c r="B114" s="174" t="s">
        <v>86</v>
      </c>
      <c r="C114" s="170" t="s">
        <v>19</v>
      </c>
      <c r="D114" s="170" t="s">
        <v>71</v>
      </c>
      <c r="E114" s="170"/>
      <c r="F114" s="184"/>
      <c r="G114" s="229">
        <f>G115</f>
        <v>0</v>
      </c>
    </row>
    <row r="115" spans="1:7">
      <c r="A115" s="80" t="s">
        <v>90</v>
      </c>
      <c r="B115" s="177" t="s">
        <v>86</v>
      </c>
      <c r="C115" s="178" t="s">
        <v>19</v>
      </c>
      <c r="D115" s="178" t="s">
        <v>71</v>
      </c>
      <c r="E115" s="178" t="s">
        <v>319</v>
      </c>
      <c r="F115" s="185"/>
      <c r="G115" s="228">
        <f>G116+G119</f>
        <v>0</v>
      </c>
    </row>
    <row r="116" spans="1:7" ht="22.5" hidden="1" customHeight="1">
      <c r="A116" s="80" t="s">
        <v>175</v>
      </c>
      <c r="B116" s="177" t="s">
        <v>86</v>
      </c>
      <c r="C116" s="178" t="s">
        <v>19</v>
      </c>
      <c r="D116" s="178" t="s">
        <v>71</v>
      </c>
      <c r="E116" s="178" t="s">
        <v>313</v>
      </c>
      <c r="F116" s="185"/>
      <c r="G116" s="228">
        <f>G117</f>
        <v>0</v>
      </c>
    </row>
    <row r="117" spans="1:7" ht="25.5" hidden="1">
      <c r="A117" s="179" t="s">
        <v>158</v>
      </c>
      <c r="B117" s="177" t="s">
        <v>86</v>
      </c>
      <c r="C117" s="178" t="s">
        <v>19</v>
      </c>
      <c r="D117" s="178" t="s">
        <v>71</v>
      </c>
      <c r="E117" s="178" t="s">
        <v>313</v>
      </c>
      <c r="F117" s="185" t="s">
        <v>197</v>
      </c>
      <c r="G117" s="228">
        <f>G118</f>
        <v>0</v>
      </c>
    </row>
    <row r="118" spans="1:7" hidden="1">
      <c r="A118" s="179" t="s">
        <v>318</v>
      </c>
      <c r="B118" s="177" t="s">
        <v>86</v>
      </c>
      <c r="C118" s="178" t="s">
        <v>19</v>
      </c>
      <c r="D118" s="178" t="s">
        <v>71</v>
      </c>
      <c r="E118" s="178" t="s">
        <v>313</v>
      </c>
      <c r="F118" s="185" t="s">
        <v>198</v>
      </c>
      <c r="G118" s="228">
        <v>0</v>
      </c>
    </row>
    <row r="119" spans="1:7" ht="38.25">
      <c r="A119" s="179" t="s">
        <v>321</v>
      </c>
      <c r="B119" s="177" t="s">
        <v>86</v>
      </c>
      <c r="C119" s="178" t="s">
        <v>19</v>
      </c>
      <c r="D119" s="178" t="s">
        <v>71</v>
      </c>
      <c r="E119" s="178" t="s">
        <v>320</v>
      </c>
      <c r="F119" s="185"/>
      <c r="G119" s="228">
        <f>G120</f>
        <v>0</v>
      </c>
    </row>
    <row r="120" spans="1:7" ht="15.75" customHeight="1">
      <c r="A120" s="179" t="s">
        <v>339</v>
      </c>
      <c r="B120" s="177" t="s">
        <v>86</v>
      </c>
      <c r="C120" s="178" t="s">
        <v>19</v>
      </c>
      <c r="D120" s="178" t="s">
        <v>71</v>
      </c>
      <c r="E120" s="178" t="s">
        <v>320</v>
      </c>
      <c r="F120" s="185" t="s">
        <v>312</v>
      </c>
      <c r="G120" s="228">
        <f>G121</f>
        <v>0</v>
      </c>
    </row>
    <row r="121" spans="1:7" ht="38.25">
      <c r="A121" s="179" t="s">
        <v>340</v>
      </c>
      <c r="B121" s="177" t="s">
        <v>86</v>
      </c>
      <c r="C121" s="178" t="s">
        <v>19</v>
      </c>
      <c r="D121" s="178" t="s">
        <v>71</v>
      </c>
      <c r="E121" s="178" t="s">
        <v>320</v>
      </c>
      <c r="F121" s="185" t="s">
        <v>314</v>
      </c>
      <c r="G121" s="228">
        <v>0</v>
      </c>
    </row>
    <row r="122" spans="1:7">
      <c r="A122" s="175" t="s">
        <v>20</v>
      </c>
      <c r="B122" s="174" t="s">
        <v>86</v>
      </c>
      <c r="C122" s="170" t="s">
        <v>21</v>
      </c>
      <c r="D122" s="201"/>
      <c r="E122" s="201"/>
      <c r="F122" s="202"/>
      <c r="G122" s="229">
        <f>G123+G137+G148</f>
        <v>10191.6131</v>
      </c>
    </row>
    <row r="123" spans="1:7">
      <c r="A123" s="175" t="s">
        <v>176</v>
      </c>
      <c r="B123" s="174" t="s">
        <v>86</v>
      </c>
      <c r="C123" s="170" t="s">
        <v>21</v>
      </c>
      <c r="D123" s="170" t="s">
        <v>9</v>
      </c>
      <c r="E123" s="201"/>
      <c r="F123" s="202"/>
      <c r="G123" s="229">
        <f>G124</f>
        <v>1700.3989999999999</v>
      </c>
    </row>
    <row r="124" spans="1:7">
      <c r="A124" s="179" t="s">
        <v>60</v>
      </c>
      <c r="B124" s="177" t="s">
        <v>86</v>
      </c>
      <c r="C124" s="178" t="s">
        <v>21</v>
      </c>
      <c r="D124" s="178" t="s">
        <v>9</v>
      </c>
      <c r="E124" s="9" t="s">
        <v>280</v>
      </c>
      <c r="F124" s="203"/>
      <c r="G124" s="228">
        <f>G127</f>
        <v>1700.3989999999999</v>
      </c>
    </row>
    <row r="125" spans="1:7" ht="38.25" hidden="1">
      <c r="A125" s="179" t="s">
        <v>141</v>
      </c>
      <c r="B125" s="177" t="s">
        <v>86</v>
      </c>
      <c r="C125" s="178" t="s">
        <v>21</v>
      </c>
      <c r="D125" s="178" t="s">
        <v>9</v>
      </c>
      <c r="E125" s="9">
        <v>3519001</v>
      </c>
      <c r="F125" s="204"/>
      <c r="G125" s="228">
        <f>G126</f>
        <v>0</v>
      </c>
    </row>
    <row r="126" spans="1:7" hidden="1">
      <c r="A126" s="80" t="s">
        <v>0</v>
      </c>
      <c r="B126" s="177" t="s">
        <v>86</v>
      </c>
      <c r="C126" s="178" t="s">
        <v>21</v>
      </c>
      <c r="D126" s="178" t="s">
        <v>9</v>
      </c>
      <c r="E126" s="9">
        <v>3519001</v>
      </c>
      <c r="F126" s="205">
        <v>500</v>
      </c>
      <c r="G126" s="241"/>
    </row>
    <row r="127" spans="1:7">
      <c r="A127" s="179" t="s">
        <v>177</v>
      </c>
      <c r="B127" s="177" t="s">
        <v>86</v>
      </c>
      <c r="C127" s="178" t="s">
        <v>21</v>
      </c>
      <c r="D127" s="178" t="s">
        <v>9</v>
      </c>
      <c r="E127" s="9" t="s">
        <v>281</v>
      </c>
      <c r="F127" s="205"/>
      <c r="G127" s="241">
        <f>G128</f>
        <v>1700.3989999999999</v>
      </c>
    </row>
    <row r="128" spans="1:7">
      <c r="A128" s="80" t="s">
        <v>178</v>
      </c>
      <c r="B128" s="177" t="s">
        <v>86</v>
      </c>
      <c r="C128" s="178" t="s">
        <v>21</v>
      </c>
      <c r="D128" s="178" t="s">
        <v>9</v>
      </c>
      <c r="E128" s="9" t="s">
        <v>281</v>
      </c>
      <c r="F128" s="205"/>
      <c r="G128" s="241">
        <f>G129+G131+G134</f>
        <v>1700.3989999999999</v>
      </c>
    </row>
    <row r="129" spans="1:12" ht="25.5">
      <c r="A129" s="179" t="s">
        <v>158</v>
      </c>
      <c r="B129" s="177" t="s">
        <v>86</v>
      </c>
      <c r="C129" s="178" t="s">
        <v>21</v>
      </c>
      <c r="D129" s="178" t="s">
        <v>9</v>
      </c>
      <c r="E129" s="9" t="s">
        <v>281</v>
      </c>
      <c r="F129" s="205">
        <v>240</v>
      </c>
      <c r="G129" s="241">
        <f>G130</f>
        <v>1700.3989999999999</v>
      </c>
    </row>
    <row r="130" spans="1:12" ht="30" customHeight="1">
      <c r="A130" s="58" t="s">
        <v>240</v>
      </c>
      <c r="B130" s="177" t="s">
        <v>86</v>
      </c>
      <c r="C130" s="178" t="s">
        <v>21</v>
      </c>
      <c r="D130" s="178" t="s">
        <v>9</v>
      </c>
      <c r="E130" s="9" t="s">
        <v>281</v>
      </c>
      <c r="F130" s="205">
        <v>244</v>
      </c>
      <c r="G130" s="241">
        <f>2403.2-354.48+128.152-52.3-324.178-100+0.005</f>
        <v>1700.3989999999999</v>
      </c>
      <c r="I130" s="292"/>
      <c r="J130" s="282"/>
      <c r="K130" s="282"/>
      <c r="L130" s="282"/>
    </row>
    <row r="131" spans="1:12" ht="38.25" hidden="1" customHeight="1">
      <c r="A131" s="85" t="s">
        <v>380</v>
      </c>
      <c r="B131" s="177" t="s">
        <v>86</v>
      </c>
      <c r="C131" s="178" t="s">
        <v>21</v>
      </c>
      <c r="D131" s="178" t="s">
        <v>9</v>
      </c>
      <c r="E131" s="9">
        <v>3519503</v>
      </c>
      <c r="F131" s="205"/>
      <c r="G131" s="241">
        <f>G132</f>
        <v>0</v>
      </c>
      <c r="I131" s="292"/>
    </row>
    <row r="132" spans="1:12" ht="12.75" hidden="1" customHeight="1">
      <c r="A132" s="58" t="s">
        <v>100</v>
      </c>
      <c r="B132" s="177" t="s">
        <v>86</v>
      </c>
      <c r="C132" s="178" t="s">
        <v>21</v>
      </c>
      <c r="D132" s="178" t="s">
        <v>9</v>
      </c>
      <c r="E132" s="9">
        <v>3519503</v>
      </c>
      <c r="F132" s="205">
        <v>410</v>
      </c>
      <c r="G132" s="241">
        <f>G133</f>
        <v>0</v>
      </c>
      <c r="I132" s="292"/>
    </row>
    <row r="133" spans="1:12" ht="38.25" hidden="1" customHeight="1">
      <c r="A133" s="58" t="s">
        <v>179</v>
      </c>
      <c r="B133" s="177" t="s">
        <v>86</v>
      </c>
      <c r="C133" s="178" t="s">
        <v>21</v>
      </c>
      <c r="D133" s="178" t="s">
        <v>9</v>
      </c>
      <c r="E133" s="9">
        <v>3519503</v>
      </c>
      <c r="F133" s="205">
        <v>412</v>
      </c>
      <c r="G133" s="241">
        <v>0</v>
      </c>
      <c r="I133" s="292"/>
    </row>
    <row r="134" spans="1:12" ht="38.25" hidden="1" customHeight="1">
      <c r="A134" s="85" t="s">
        <v>380</v>
      </c>
      <c r="B134" s="177" t="s">
        <v>86</v>
      </c>
      <c r="C134" s="178" t="s">
        <v>21</v>
      </c>
      <c r="D134" s="178" t="s">
        <v>9</v>
      </c>
      <c r="E134" s="9">
        <v>3519603</v>
      </c>
      <c r="F134" s="205"/>
      <c r="G134" s="241">
        <f>G135</f>
        <v>0</v>
      </c>
      <c r="I134" s="292"/>
    </row>
    <row r="135" spans="1:12" ht="12.75" hidden="1" customHeight="1">
      <c r="A135" s="58" t="s">
        <v>100</v>
      </c>
      <c r="B135" s="177" t="s">
        <v>86</v>
      </c>
      <c r="C135" s="178" t="s">
        <v>21</v>
      </c>
      <c r="D135" s="178" t="s">
        <v>9</v>
      </c>
      <c r="E135" s="9">
        <v>3519603</v>
      </c>
      <c r="F135" s="205">
        <v>410</v>
      </c>
      <c r="G135" s="241">
        <f>G136</f>
        <v>0</v>
      </c>
      <c r="I135" s="292"/>
    </row>
    <row r="136" spans="1:12" ht="38.25" hidden="1" customHeight="1">
      <c r="A136" s="58" t="s">
        <v>179</v>
      </c>
      <c r="B136" s="177" t="s">
        <v>86</v>
      </c>
      <c r="C136" s="178" t="s">
        <v>21</v>
      </c>
      <c r="D136" s="178" t="s">
        <v>9</v>
      </c>
      <c r="E136" s="9">
        <v>3519603</v>
      </c>
      <c r="F136" s="205">
        <v>412</v>
      </c>
      <c r="G136" s="241">
        <v>0</v>
      </c>
      <c r="I136" s="292"/>
    </row>
    <row r="137" spans="1:12">
      <c r="A137" s="97" t="s">
        <v>51</v>
      </c>
      <c r="B137" s="174" t="s">
        <v>86</v>
      </c>
      <c r="C137" s="170" t="s">
        <v>21</v>
      </c>
      <c r="D137" s="170" t="s">
        <v>18</v>
      </c>
      <c r="E137" s="201"/>
      <c r="F137" s="202"/>
      <c r="G137" s="242">
        <f>G138+G142+G144</f>
        <v>2734.6480000000001</v>
      </c>
      <c r="I137" s="292"/>
    </row>
    <row r="138" spans="1:12">
      <c r="A138" s="176" t="s">
        <v>81</v>
      </c>
      <c r="B138" s="177" t="s">
        <v>86</v>
      </c>
      <c r="C138" s="178" t="s">
        <v>21</v>
      </c>
      <c r="D138" s="178" t="s">
        <v>18</v>
      </c>
      <c r="E138" s="206" t="s">
        <v>282</v>
      </c>
      <c r="F138" s="203"/>
      <c r="G138" s="241">
        <f>G139</f>
        <v>2734.6480000000001</v>
      </c>
      <c r="I138" s="292"/>
    </row>
    <row r="139" spans="1:12" ht="38.25">
      <c r="A139" s="176" t="s">
        <v>180</v>
      </c>
      <c r="B139" s="177" t="s">
        <v>86</v>
      </c>
      <c r="C139" s="178" t="s">
        <v>21</v>
      </c>
      <c r="D139" s="178" t="s">
        <v>18</v>
      </c>
      <c r="E139" s="9" t="s">
        <v>283</v>
      </c>
      <c r="F139" s="203"/>
      <c r="G139" s="241">
        <f>G140+G141</f>
        <v>2734.6480000000001</v>
      </c>
    </row>
    <row r="140" spans="1:12" hidden="1">
      <c r="A140" s="176" t="s">
        <v>4</v>
      </c>
      <c r="B140" s="177" t="s">
        <v>86</v>
      </c>
      <c r="C140" s="178" t="s">
        <v>21</v>
      </c>
      <c r="D140" s="178" t="s">
        <v>18</v>
      </c>
      <c r="E140" s="9">
        <v>3510500</v>
      </c>
      <c r="F140" s="185" t="s">
        <v>6</v>
      </c>
      <c r="G140" s="241">
        <v>0</v>
      </c>
    </row>
    <row r="141" spans="1:12" ht="25.5">
      <c r="A141" s="80" t="s">
        <v>158</v>
      </c>
      <c r="B141" s="177" t="s">
        <v>86</v>
      </c>
      <c r="C141" s="178" t="s">
        <v>21</v>
      </c>
      <c r="D141" s="178" t="s">
        <v>18</v>
      </c>
      <c r="E141" s="9" t="s">
        <v>283</v>
      </c>
      <c r="F141" s="185" t="s">
        <v>197</v>
      </c>
      <c r="G141" s="228">
        <f>G146+G147</f>
        <v>2734.6480000000001</v>
      </c>
    </row>
    <row r="142" spans="1:12" ht="38.25" hidden="1">
      <c r="A142" s="176" t="s">
        <v>142</v>
      </c>
      <c r="B142" s="177" t="s">
        <v>86</v>
      </c>
      <c r="C142" s="178" t="s">
        <v>21</v>
      </c>
      <c r="D142" s="178" t="s">
        <v>18</v>
      </c>
      <c r="E142" s="9" t="s">
        <v>283</v>
      </c>
      <c r="F142" s="185"/>
      <c r="G142" s="241">
        <f>G143</f>
        <v>0</v>
      </c>
    </row>
    <row r="143" spans="1:12" hidden="1">
      <c r="A143" s="176" t="s">
        <v>4</v>
      </c>
      <c r="B143" s="177" t="s">
        <v>86</v>
      </c>
      <c r="C143" s="178" t="s">
        <v>21</v>
      </c>
      <c r="D143" s="178" t="s">
        <v>18</v>
      </c>
      <c r="E143" s="9" t="s">
        <v>283</v>
      </c>
      <c r="F143" s="185" t="s">
        <v>6</v>
      </c>
      <c r="G143" s="241"/>
    </row>
    <row r="144" spans="1:12" ht="25.5" hidden="1">
      <c r="A144" s="176" t="s">
        <v>143</v>
      </c>
      <c r="B144" s="177" t="s">
        <v>86</v>
      </c>
      <c r="C144" s="178" t="s">
        <v>21</v>
      </c>
      <c r="D144" s="178" t="s">
        <v>18</v>
      </c>
      <c r="E144" s="9" t="s">
        <v>283</v>
      </c>
      <c r="F144" s="185"/>
      <c r="G144" s="241">
        <f>G145</f>
        <v>0</v>
      </c>
    </row>
    <row r="145" spans="1:10" hidden="1">
      <c r="A145" s="176" t="s">
        <v>4</v>
      </c>
      <c r="B145" s="177" t="s">
        <v>86</v>
      </c>
      <c r="C145" s="178" t="s">
        <v>21</v>
      </c>
      <c r="D145" s="178" t="s">
        <v>18</v>
      </c>
      <c r="E145" s="9" t="s">
        <v>283</v>
      </c>
      <c r="F145" s="185" t="s">
        <v>6</v>
      </c>
      <c r="G145" s="241"/>
    </row>
    <row r="146" spans="1:10" ht="25.5" hidden="1">
      <c r="A146" s="176" t="s">
        <v>181</v>
      </c>
      <c r="B146" s="177" t="s">
        <v>86</v>
      </c>
      <c r="C146" s="178" t="s">
        <v>21</v>
      </c>
      <c r="D146" s="178" t="s">
        <v>18</v>
      </c>
      <c r="E146" s="9" t="s">
        <v>283</v>
      </c>
      <c r="F146" s="185" t="s">
        <v>203</v>
      </c>
      <c r="G146" s="241">
        <v>0</v>
      </c>
    </row>
    <row r="147" spans="1:10" ht="25.5" customHeight="1">
      <c r="A147" s="176" t="s">
        <v>159</v>
      </c>
      <c r="B147" s="177" t="s">
        <v>86</v>
      </c>
      <c r="C147" s="178" t="s">
        <v>21</v>
      </c>
      <c r="D147" s="178" t="s">
        <v>18</v>
      </c>
      <c r="E147" s="9" t="s">
        <v>283</v>
      </c>
      <c r="F147" s="185" t="s">
        <v>198</v>
      </c>
      <c r="G147" s="227">
        <f>1728.9+324.178+131.57+100+100+350</f>
        <v>2734.6480000000001</v>
      </c>
      <c r="H147" s="236">
        <v>350</v>
      </c>
      <c r="I147" s="292" t="s">
        <v>386</v>
      </c>
      <c r="J147" s="293"/>
    </row>
    <row r="148" spans="1:10">
      <c r="A148" s="97" t="s">
        <v>54</v>
      </c>
      <c r="B148" s="174" t="s">
        <v>86</v>
      </c>
      <c r="C148" s="170" t="s">
        <v>21</v>
      </c>
      <c r="D148" s="170" t="s">
        <v>55</v>
      </c>
      <c r="E148" s="201"/>
      <c r="F148" s="202"/>
      <c r="G148" s="242">
        <f>G149</f>
        <v>5756.5661</v>
      </c>
    </row>
    <row r="149" spans="1:10">
      <c r="A149" s="176" t="s">
        <v>54</v>
      </c>
      <c r="B149" s="177" t="s">
        <v>86</v>
      </c>
      <c r="C149" s="178" t="s">
        <v>21</v>
      </c>
      <c r="D149" s="178" t="s">
        <v>55</v>
      </c>
      <c r="E149" s="9" t="s">
        <v>284</v>
      </c>
      <c r="F149" s="203"/>
      <c r="G149" s="241">
        <f>G150+G156+G159+G165+G162</f>
        <v>5756.5661</v>
      </c>
    </row>
    <row r="150" spans="1:10">
      <c r="A150" s="176" t="s">
        <v>49</v>
      </c>
      <c r="B150" s="177" t="s">
        <v>86</v>
      </c>
      <c r="C150" s="178" t="s">
        <v>21</v>
      </c>
      <c r="D150" s="178" t="s">
        <v>55</v>
      </c>
      <c r="E150" s="9" t="s">
        <v>285</v>
      </c>
      <c r="F150" s="203"/>
      <c r="G150" s="241">
        <f>G151</f>
        <v>775.59109999999998</v>
      </c>
    </row>
    <row r="151" spans="1:10" ht="25.5">
      <c r="A151" s="80" t="s">
        <v>158</v>
      </c>
      <c r="B151" s="177" t="s">
        <v>86</v>
      </c>
      <c r="C151" s="178" t="s">
        <v>21</v>
      </c>
      <c r="D151" s="178" t="s">
        <v>55</v>
      </c>
      <c r="E151" s="9" t="s">
        <v>285</v>
      </c>
      <c r="F151" s="185" t="s">
        <v>197</v>
      </c>
      <c r="G151" s="228">
        <f>G152</f>
        <v>775.59109999999998</v>
      </c>
    </row>
    <row r="152" spans="1:10" ht="25.5">
      <c r="A152" s="80" t="s">
        <v>159</v>
      </c>
      <c r="B152" s="177" t="s">
        <v>86</v>
      </c>
      <c r="C152" s="178" t="s">
        <v>21</v>
      </c>
      <c r="D152" s="178" t="s">
        <v>55</v>
      </c>
      <c r="E152" s="9" t="s">
        <v>285</v>
      </c>
      <c r="F152" s="185" t="s">
        <v>198</v>
      </c>
      <c r="G152" s="227">
        <f>500+40.447+335.1441-100</f>
        <v>775.59109999999998</v>
      </c>
      <c r="I152" s="292"/>
    </row>
    <row r="153" spans="1:10" ht="12.75" hidden="1" customHeight="1">
      <c r="A153" s="80" t="s">
        <v>182</v>
      </c>
      <c r="B153" s="177" t="s">
        <v>86</v>
      </c>
      <c r="C153" s="178" t="s">
        <v>21</v>
      </c>
      <c r="D153" s="178" t="s">
        <v>55</v>
      </c>
      <c r="E153" s="9" t="s">
        <v>286</v>
      </c>
      <c r="F153" s="185"/>
      <c r="G153" s="227">
        <f>G154</f>
        <v>0</v>
      </c>
      <c r="I153" s="292"/>
    </row>
    <row r="154" spans="1:10" ht="25.5" hidden="1" customHeight="1">
      <c r="A154" s="176" t="s">
        <v>158</v>
      </c>
      <c r="B154" s="177" t="s">
        <v>86</v>
      </c>
      <c r="C154" s="178" t="s">
        <v>21</v>
      </c>
      <c r="D154" s="178" t="s">
        <v>55</v>
      </c>
      <c r="E154" s="9" t="s">
        <v>286</v>
      </c>
      <c r="F154" s="185" t="s">
        <v>197</v>
      </c>
      <c r="G154" s="227">
        <f>G155</f>
        <v>0</v>
      </c>
      <c r="I154" s="292"/>
    </row>
    <row r="155" spans="1:10" ht="25.5" hidden="1" customHeight="1">
      <c r="A155" s="80" t="s">
        <v>159</v>
      </c>
      <c r="B155" s="177" t="s">
        <v>86</v>
      </c>
      <c r="C155" s="178" t="s">
        <v>21</v>
      </c>
      <c r="D155" s="178" t="s">
        <v>55</v>
      </c>
      <c r="E155" s="9" t="s">
        <v>286</v>
      </c>
      <c r="F155" s="185" t="s">
        <v>198</v>
      </c>
      <c r="G155" s="227">
        <v>0</v>
      </c>
      <c r="I155" s="292"/>
    </row>
    <row r="156" spans="1:10">
      <c r="A156" s="80" t="s">
        <v>5</v>
      </c>
      <c r="B156" s="177" t="s">
        <v>86</v>
      </c>
      <c r="C156" s="178" t="s">
        <v>21</v>
      </c>
      <c r="D156" s="178" t="s">
        <v>55</v>
      </c>
      <c r="E156" s="9" t="s">
        <v>287</v>
      </c>
      <c r="F156" s="185"/>
      <c r="G156" s="227">
        <f>G157</f>
        <v>2283.0549999999998</v>
      </c>
      <c r="I156" s="292"/>
    </row>
    <row r="157" spans="1:10" ht="25.5">
      <c r="A157" s="176" t="s">
        <v>158</v>
      </c>
      <c r="B157" s="177" t="s">
        <v>86</v>
      </c>
      <c r="C157" s="178" t="s">
        <v>21</v>
      </c>
      <c r="D157" s="177" t="s">
        <v>55</v>
      </c>
      <c r="E157" s="9" t="s">
        <v>287</v>
      </c>
      <c r="F157" s="207">
        <v>240</v>
      </c>
      <c r="G157" s="227">
        <f>G158</f>
        <v>2283.0549999999998</v>
      </c>
    </row>
    <row r="158" spans="1:10" ht="38.25" customHeight="1">
      <c r="A158" s="80" t="s">
        <v>159</v>
      </c>
      <c r="B158" s="177" t="s">
        <v>86</v>
      </c>
      <c r="C158" s="178" t="s">
        <v>21</v>
      </c>
      <c r="D158" s="177" t="s">
        <v>55</v>
      </c>
      <c r="E158" s="9" t="s">
        <v>287</v>
      </c>
      <c r="F158" s="207">
        <v>244</v>
      </c>
      <c r="G158" s="227">
        <f>2733.5-40.447-200-350+140+0.002</f>
        <v>2283.0549999999998</v>
      </c>
      <c r="H158" s="236">
        <v>140</v>
      </c>
    </row>
    <row r="159" spans="1:10">
      <c r="A159" s="85" t="s">
        <v>331</v>
      </c>
      <c r="B159" s="177" t="s">
        <v>86</v>
      </c>
      <c r="C159" s="178" t="s">
        <v>21</v>
      </c>
      <c r="D159" s="177" t="s">
        <v>55</v>
      </c>
      <c r="E159" s="9" t="s">
        <v>332</v>
      </c>
      <c r="F159" s="207"/>
      <c r="G159" s="243">
        <f>G160</f>
        <v>546.32999999999993</v>
      </c>
    </row>
    <row r="160" spans="1:10" ht="26.25" thickBot="1">
      <c r="A160" s="176" t="s">
        <v>158</v>
      </c>
      <c r="B160" s="177" t="s">
        <v>86</v>
      </c>
      <c r="C160" s="178" t="s">
        <v>21</v>
      </c>
      <c r="D160" s="177" t="s">
        <v>55</v>
      </c>
      <c r="E160" s="9" t="s">
        <v>332</v>
      </c>
      <c r="F160" s="207">
        <v>240</v>
      </c>
      <c r="G160" s="243">
        <f>G161</f>
        <v>546.32999999999993</v>
      </c>
    </row>
    <row r="161" spans="1:10" ht="13.5" thickBot="1">
      <c r="A161" s="80" t="s">
        <v>333</v>
      </c>
      <c r="B161" s="177" t="s">
        <v>86</v>
      </c>
      <c r="C161" s="178" t="s">
        <v>21</v>
      </c>
      <c r="D161" s="177" t="s">
        <v>55</v>
      </c>
      <c r="E161" s="9" t="s">
        <v>332</v>
      </c>
      <c r="F161" s="207">
        <v>244</v>
      </c>
      <c r="G161" s="243">
        <f>400+308.6+52.3-214.57</f>
        <v>546.32999999999993</v>
      </c>
      <c r="H161" s="247"/>
      <c r="I161" s="225"/>
      <c r="J161" s="225"/>
    </row>
    <row r="162" spans="1:10" ht="38.25">
      <c r="A162" s="80" t="s">
        <v>372</v>
      </c>
      <c r="B162" s="177" t="s">
        <v>86</v>
      </c>
      <c r="C162" s="178" t="s">
        <v>21</v>
      </c>
      <c r="D162" s="177" t="s">
        <v>55</v>
      </c>
      <c r="E162" s="9" t="s">
        <v>342</v>
      </c>
      <c r="F162" s="207"/>
      <c r="G162" s="243">
        <f>G163</f>
        <v>2110.19</v>
      </c>
      <c r="I162" s="225"/>
      <c r="J162" s="225"/>
    </row>
    <row r="163" spans="1:10" ht="25.5">
      <c r="A163" s="176" t="s">
        <v>158</v>
      </c>
      <c r="B163" s="177" t="s">
        <v>86</v>
      </c>
      <c r="C163" s="178" t="s">
        <v>21</v>
      </c>
      <c r="D163" s="177" t="s">
        <v>55</v>
      </c>
      <c r="E163" s="9" t="s">
        <v>342</v>
      </c>
      <c r="F163" s="207">
        <v>240</v>
      </c>
      <c r="G163" s="243">
        <f>G164</f>
        <v>2110.19</v>
      </c>
      <c r="I163" s="225"/>
      <c r="J163" s="225"/>
    </row>
    <row r="164" spans="1:10">
      <c r="A164" s="80" t="s">
        <v>333</v>
      </c>
      <c r="B164" s="177" t="s">
        <v>86</v>
      </c>
      <c r="C164" s="178" t="s">
        <v>21</v>
      </c>
      <c r="D164" s="177" t="s">
        <v>55</v>
      </c>
      <c r="E164" s="9" t="s">
        <v>342</v>
      </c>
      <c r="F164" s="207">
        <v>244</v>
      </c>
      <c r="G164" s="243">
        <v>2110.19</v>
      </c>
      <c r="I164" s="225"/>
      <c r="J164" s="225"/>
    </row>
    <row r="165" spans="1:10" ht="38.25">
      <c r="A165" s="80" t="s">
        <v>343</v>
      </c>
      <c r="B165" s="177" t="s">
        <v>86</v>
      </c>
      <c r="C165" s="178" t="s">
        <v>21</v>
      </c>
      <c r="D165" s="177" t="s">
        <v>55</v>
      </c>
      <c r="E165" s="9" t="s">
        <v>356</v>
      </c>
      <c r="F165" s="207"/>
      <c r="G165" s="243">
        <f>G166</f>
        <v>41.4</v>
      </c>
    </row>
    <row r="166" spans="1:10">
      <c r="A166" s="194" t="s">
        <v>341</v>
      </c>
      <c r="B166" s="177" t="s">
        <v>86</v>
      </c>
      <c r="C166" s="178" t="s">
        <v>21</v>
      </c>
      <c r="D166" s="177" t="s">
        <v>55</v>
      </c>
      <c r="E166" s="9" t="s">
        <v>356</v>
      </c>
      <c r="F166" s="207">
        <v>500</v>
      </c>
      <c r="G166" s="243">
        <f>G167</f>
        <v>41.4</v>
      </c>
    </row>
    <row r="167" spans="1:10">
      <c r="A167" s="85" t="s">
        <v>116</v>
      </c>
      <c r="B167" s="177" t="s">
        <v>86</v>
      </c>
      <c r="C167" s="178" t="s">
        <v>21</v>
      </c>
      <c r="D167" s="177" t="s">
        <v>55</v>
      </c>
      <c r="E167" s="9" t="s">
        <v>356</v>
      </c>
      <c r="F167" s="207">
        <v>540</v>
      </c>
      <c r="G167" s="243">
        <v>41.4</v>
      </c>
    </row>
    <row r="168" spans="1:10">
      <c r="A168" s="189" t="s">
        <v>353</v>
      </c>
      <c r="B168" s="174" t="s">
        <v>86</v>
      </c>
      <c r="C168" s="170" t="s">
        <v>22</v>
      </c>
      <c r="D168" s="174"/>
      <c r="E168" s="75"/>
      <c r="F168" s="226"/>
      <c r="G168" s="244">
        <f>G169</f>
        <v>55.756999999999998</v>
      </c>
    </row>
    <row r="169" spans="1:10">
      <c r="A169" s="189" t="s">
        <v>354</v>
      </c>
      <c r="B169" s="174" t="s">
        <v>86</v>
      </c>
      <c r="C169" s="170" t="s">
        <v>22</v>
      </c>
      <c r="D169" s="174" t="s">
        <v>22</v>
      </c>
      <c r="E169" s="75"/>
      <c r="F169" s="226"/>
      <c r="G169" s="244">
        <f>G170</f>
        <v>55.756999999999998</v>
      </c>
    </row>
    <row r="170" spans="1:10" ht="25.5">
      <c r="A170" s="80" t="s">
        <v>373</v>
      </c>
      <c r="B170" s="177" t="s">
        <v>86</v>
      </c>
      <c r="C170" s="178" t="s">
        <v>22</v>
      </c>
      <c r="D170" s="177" t="s">
        <v>22</v>
      </c>
      <c r="E170" s="67" t="s">
        <v>355</v>
      </c>
      <c r="F170" s="207"/>
      <c r="G170" s="245">
        <f>G171</f>
        <v>55.756999999999998</v>
      </c>
    </row>
    <row r="171" spans="1:10" ht="39" thickBot="1">
      <c r="A171" s="82" t="s">
        <v>340</v>
      </c>
      <c r="B171" s="177" t="s">
        <v>86</v>
      </c>
      <c r="C171" s="178" t="s">
        <v>22</v>
      </c>
      <c r="D171" s="177" t="s">
        <v>22</v>
      </c>
      <c r="E171" s="67" t="s">
        <v>355</v>
      </c>
      <c r="F171" s="207">
        <v>810</v>
      </c>
      <c r="G171" s="245">
        <f>G172</f>
        <v>55.756999999999998</v>
      </c>
    </row>
    <row r="172" spans="1:10" ht="77.25" thickBot="1">
      <c r="A172" s="58" t="s">
        <v>358</v>
      </c>
      <c r="B172" s="177" t="s">
        <v>86</v>
      </c>
      <c r="C172" s="178" t="s">
        <v>22</v>
      </c>
      <c r="D172" s="177" t="s">
        <v>22</v>
      </c>
      <c r="E172" s="67" t="s">
        <v>355</v>
      </c>
      <c r="F172" s="207">
        <v>812</v>
      </c>
      <c r="G172" s="245">
        <v>55.756999999999998</v>
      </c>
      <c r="H172" s="247"/>
    </row>
    <row r="173" spans="1:10">
      <c r="A173" s="97" t="s">
        <v>114</v>
      </c>
      <c r="B173" s="174" t="s">
        <v>86</v>
      </c>
      <c r="C173" s="170" t="s">
        <v>23</v>
      </c>
      <c r="D173" s="174"/>
      <c r="E173" s="75"/>
      <c r="F173" s="74"/>
      <c r="G173" s="230">
        <f>SUM(G174)</f>
        <v>9495.0749999999989</v>
      </c>
    </row>
    <row r="174" spans="1:10">
      <c r="A174" s="210" t="s">
        <v>11</v>
      </c>
      <c r="B174" s="174" t="s">
        <v>86</v>
      </c>
      <c r="C174" s="170" t="s">
        <v>23</v>
      </c>
      <c r="D174" s="170" t="s">
        <v>9</v>
      </c>
      <c r="E174" s="201"/>
      <c r="F174" s="201"/>
      <c r="G174" s="229">
        <f>G178+G191+G201</f>
        <v>9495.0749999999989</v>
      </c>
    </row>
    <row r="175" spans="1:10" ht="12.75" hidden="1" customHeight="1">
      <c r="A175" s="208" t="s">
        <v>77</v>
      </c>
      <c r="B175" s="177" t="s">
        <v>86</v>
      </c>
      <c r="C175" s="178" t="s">
        <v>23</v>
      </c>
      <c r="D175" s="178" t="s">
        <v>9</v>
      </c>
      <c r="E175" s="178" t="s">
        <v>27</v>
      </c>
      <c r="F175" s="224"/>
      <c r="G175" s="228">
        <f>G176</f>
        <v>0</v>
      </c>
    </row>
    <row r="176" spans="1:10" ht="12.75" hidden="1" customHeight="1">
      <c r="A176" s="208" t="s">
        <v>2</v>
      </c>
      <c r="B176" s="177" t="s">
        <v>86</v>
      </c>
      <c r="C176" s="178" t="s">
        <v>23</v>
      </c>
      <c r="D176" s="178" t="s">
        <v>9</v>
      </c>
      <c r="E176" s="178" t="s">
        <v>3</v>
      </c>
      <c r="F176" s="209"/>
      <c r="G176" s="228">
        <f>G177</f>
        <v>0</v>
      </c>
    </row>
    <row r="177" spans="1:11" ht="12.75" hidden="1" customHeight="1">
      <c r="A177" s="176" t="s">
        <v>57</v>
      </c>
      <c r="B177" s="177" t="s">
        <v>86</v>
      </c>
      <c r="C177" s="178" t="s">
        <v>23</v>
      </c>
      <c r="D177" s="178" t="s">
        <v>9</v>
      </c>
      <c r="E177" s="178" t="s">
        <v>3</v>
      </c>
      <c r="F177" s="185" t="s">
        <v>37</v>
      </c>
      <c r="G177" s="228"/>
    </row>
    <row r="178" spans="1:11">
      <c r="A178" s="211" t="s">
        <v>43</v>
      </c>
      <c r="B178" s="177" t="s">
        <v>86</v>
      </c>
      <c r="C178" s="178" t="s">
        <v>23</v>
      </c>
      <c r="D178" s="178" t="s">
        <v>9</v>
      </c>
      <c r="E178" s="9" t="s">
        <v>288</v>
      </c>
      <c r="F178" s="9"/>
      <c r="G178" s="228">
        <f>G179</f>
        <v>8191.3739999999989</v>
      </c>
      <c r="K178" t="s">
        <v>344</v>
      </c>
    </row>
    <row r="179" spans="1:11">
      <c r="A179" s="211" t="s">
        <v>183</v>
      </c>
      <c r="B179" s="177" t="s">
        <v>86</v>
      </c>
      <c r="C179" s="178" t="s">
        <v>23</v>
      </c>
      <c r="D179" s="178" t="s">
        <v>9</v>
      </c>
      <c r="E179" s="9" t="s">
        <v>289</v>
      </c>
      <c r="F179" s="9"/>
      <c r="G179" s="228">
        <f>G180+G185+G187</f>
        <v>8191.3739999999989</v>
      </c>
    </row>
    <row r="180" spans="1:11">
      <c r="A180" s="80" t="s">
        <v>184</v>
      </c>
      <c r="B180" s="177" t="s">
        <v>86</v>
      </c>
      <c r="C180" s="178" t="s">
        <v>23</v>
      </c>
      <c r="D180" s="178" t="s">
        <v>9</v>
      </c>
      <c r="E180" s="9" t="s">
        <v>289</v>
      </c>
      <c r="F180" s="180" t="s">
        <v>204</v>
      </c>
      <c r="G180" s="227">
        <f>G181+G182+G184+G183</f>
        <v>5228.6409999999996</v>
      </c>
    </row>
    <row r="181" spans="1:11" ht="24" customHeight="1">
      <c r="A181" s="80" t="s">
        <v>185</v>
      </c>
      <c r="B181" s="177" t="s">
        <v>86</v>
      </c>
      <c r="C181" s="178" t="s">
        <v>23</v>
      </c>
      <c r="D181" s="178" t="s">
        <v>9</v>
      </c>
      <c r="E181" s="9" t="s">
        <v>289</v>
      </c>
      <c r="F181" s="180" t="s">
        <v>205</v>
      </c>
      <c r="G181" s="227">
        <f>3836.89-88.189</f>
        <v>3748.701</v>
      </c>
    </row>
    <row r="182" spans="1:11" ht="25.5" customHeight="1">
      <c r="A182" s="179" t="s">
        <v>186</v>
      </c>
      <c r="B182" s="177" t="s">
        <v>86</v>
      </c>
      <c r="C182" s="178" t="s">
        <v>23</v>
      </c>
      <c r="D182" s="178" t="s">
        <v>9</v>
      </c>
      <c r="E182" s="9" t="s">
        <v>289</v>
      </c>
      <c r="F182" s="180" t="s">
        <v>206</v>
      </c>
      <c r="G182" s="227">
        <f xml:space="preserve"> 331.2</f>
        <v>331.2</v>
      </c>
    </row>
    <row r="183" spans="1:11" ht="38.25" customHeight="1">
      <c r="A183" s="212" t="s">
        <v>330</v>
      </c>
      <c r="B183" s="177" t="s">
        <v>86</v>
      </c>
      <c r="C183" s="178" t="s">
        <v>23</v>
      </c>
      <c r="D183" s="178" t="s">
        <v>9</v>
      </c>
      <c r="E183" s="9" t="s">
        <v>289</v>
      </c>
      <c r="F183" s="180" t="s">
        <v>327</v>
      </c>
      <c r="G183" s="227">
        <v>25</v>
      </c>
    </row>
    <row r="184" spans="1:11" ht="38.25" customHeight="1">
      <c r="A184" s="82" t="s">
        <v>251</v>
      </c>
      <c r="B184" s="177" t="s">
        <v>86</v>
      </c>
      <c r="C184" s="178" t="s">
        <v>23</v>
      </c>
      <c r="D184" s="178" t="s">
        <v>9</v>
      </c>
      <c r="E184" s="9" t="s">
        <v>289</v>
      </c>
      <c r="F184" s="180" t="s">
        <v>252</v>
      </c>
      <c r="G184" s="227">
        <f>1158.74-35</f>
        <v>1123.74</v>
      </c>
    </row>
    <row r="185" spans="1:11" ht="26.25" customHeight="1" thickBot="1">
      <c r="A185" s="80" t="s">
        <v>158</v>
      </c>
      <c r="B185" s="177" t="s">
        <v>86</v>
      </c>
      <c r="C185" s="178" t="s">
        <v>23</v>
      </c>
      <c r="D185" s="178" t="s">
        <v>9</v>
      </c>
      <c r="E185" s="9" t="s">
        <v>289</v>
      </c>
      <c r="F185" s="185" t="s">
        <v>197</v>
      </c>
      <c r="G185" s="159">
        <f>G186</f>
        <v>2745.6309999999999</v>
      </c>
      <c r="H185" s="246"/>
    </row>
    <row r="186" spans="1:11" ht="25.5">
      <c r="A186" s="80" t="s">
        <v>159</v>
      </c>
      <c r="B186" s="177" t="s">
        <v>86</v>
      </c>
      <c r="C186" s="178" t="s">
        <v>23</v>
      </c>
      <c r="D186" s="178" t="s">
        <v>9</v>
      </c>
      <c r="E186" s="9" t="s">
        <v>289</v>
      </c>
      <c r="F186" s="185" t="s">
        <v>198</v>
      </c>
      <c r="G186" s="227">
        <f>2083.244+534.089-25+354.48-40.5-354.48+20-70-6.202-100+350</f>
        <v>2745.6309999999999</v>
      </c>
      <c r="H186" s="236">
        <v>350</v>
      </c>
      <c r="I186" s="280"/>
    </row>
    <row r="187" spans="1:11">
      <c r="A187" s="80" t="s">
        <v>160</v>
      </c>
      <c r="B187" s="177" t="s">
        <v>86</v>
      </c>
      <c r="C187" s="178" t="s">
        <v>23</v>
      </c>
      <c r="D187" s="178" t="s">
        <v>9</v>
      </c>
      <c r="E187" s="9" t="s">
        <v>289</v>
      </c>
      <c r="F187" s="185" t="s">
        <v>199</v>
      </c>
      <c r="G187" s="227">
        <f>G188+G189+G190</f>
        <v>217.102</v>
      </c>
      <c r="I187" s="232"/>
    </row>
    <row r="188" spans="1:11">
      <c r="A188" s="80" t="s">
        <v>161</v>
      </c>
      <c r="B188" s="177" t="s">
        <v>86</v>
      </c>
      <c r="C188" s="178" t="s">
        <v>23</v>
      </c>
      <c r="D188" s="178" t="s">
        <v>9</v>
      </c>
      <c r="E188" s="9" t="s">
        <v>289</v>
      </c>
      <c r="F188" s="185" t="s">
        <v>200</v>
      </c>
      <c r="G188" s="227">
        <v>70</v>
      </c>
      <c r="I188" s="232"/>
    </row>
    <row r="189" spans="1:11" ht="12" customHeight="1">
      <c r="A189" s="80" t="s">
        <v>162</v>
      </c>
      <c r="B189" s="177" t="s">
        <v>86</v>
      </c>
      <c r="C189" s="178" t="s">
        <v>23</v>
      </c>
      <c r="D189" s="178" t="s">
        <v>9</v>
      </c>
      <c r="E189" s="9" t="s">
        <v>289</v>
      </c>
      <c r="F189" s="185" t="s">
        <v>201</v>
      </c>
      <c r="G189" s="227">
        <v>2</v>
      </c>
      <c r="I189" s="232"/>
    </row>
    <row r="190" spans="1:11" ht="12" customHeight="1">
      <c r="A190" s="80" t="s">
        <v>229</v>
      </c>
      <c r="B190" s="177" t="s">
        <v>86</v>
      </c>
      <c r="C190" s="178" t="s">
        <v>23</v>
      </c>
      <c r="D190" s="178" t="s">
        <v>9</v>
      </c>
      <c r="E190" s="9" t="s">
        <v>289</v>
      </c>
      <c r="F190" s="185" t="s">
        <v>230</v>
      </c>
      <c r="G190" s="227">
        <f>67.9+70+6.202+1</f>
        <v>145.102</v>
      </c>
      <c r="I190" s="232"/>
    </row>
    <row r="191" spans="1:11" ht="15.75" customHeight="1">
      <c r="A191" s="179" t="s">
        <v>43</v>
      </c>
      <c r="B191" s="177" t="s">
        <v>86</v>
      </c>
      <c r="C191" s="178" t="s">
        <v>23</v>
      </c>
      <c r="D191" s="178" t="s">
        <v>9</v>
      </c>
      <c r="E191" s="9" t="s">
        <v>288</v>
      </c>
      <c r="F191" s="178"/>
      <c r="G191" s="228">
        <f>G192</f>
        <v>1294.9010000000001</v>
      </c>
      <c r="I191" s="233"/>
    </row>
    <row r="192" spans="1:11" ht="13.5" thickBot="1">
      <c r="A192" s="179" t="s">
        <v>56</v>
      </c>
      <c r="B192" s="177" t="s">
        <v>86</v>
      </c>
      <c r="C192" s="178" t="s">
        <v>23</v>
      </c>
      <c r="D192" s="178" t="s">
        <v>9</v>
      </c>
      <c r="E192" s="9" t="s">
        <v>290</v>
      </c>
      <c r="F192" s="178"/>
      <c r="G192" s="228">
        <f>G193+G197+G199+0.008</f>
        <v>1294.9010000000001</v>
      </c>
      <c r="I192" s="234"/>
    </row>
    <row r="193" spans="1:7">
      <c r="A193" s="80" t="s">
        <v>184</v>
      </c>
      <c r="B193" s="177" t="s">
        <v>86</v>
      </c>
      <c r="C193" s="178" t="s">
        <v>23</v>
      </c>
      <c r="D193" s="178" t="s">
        <v>9</v>
      </c>
      <c r="E193" s="9" t="s">
        <v>290</v>
      </c>
      <c r="F193" s="180" t="s">
        <v>204</v>
      </c>
      <c r="G193" s="227">
        <f>G194+G195+G196</f>
        <v>906.96399999999994</v>
      </c>
    </row>
    <row r="194" spans="1:7" ht="24" customHeight="1">
      <c r="A194" s="80" t="s">
        <v>185</v>
      </c>
      <c r="B194" s="177" t="s">
        <v>86</v>
      </c>
      <c r="C194" s="178" t="s">
        <v>23</v>
      </c>
      <c r="D194" s="178" t="s">
        <v>9</v>
      </c>
      <c r="E194" s="9" t="s">
        <v>290</v>
      </c>
      <c r="F194" s="180" t="s">
        <v>205</v>
      </c>
      <c r="G194" s="227">
        <f>478.555+88.189</f>
        <v>566.74400000000003</v>
      </c>
    </row>
    <row r="195" spans="1:7" ht="25.5">
      <c r="A195" s="80" t="s">
        <v>186</v>
      </c>
      <c r="B195" s="177" t="s">
        <v>86</v>
      </c>
      <c r="C195" s="178" t="s">
        <v>23</v>
      </c>
      <c r="D195" s="178" t="s">
        <v>9</v>
      </c>
      <c r="E195" s="9" t="s">
        <v>290</v>
      </c>
      <c r="F195" s="180" t="s">
        <v>206</v>
      </c>
      <c r="G195" s="227">
        <v>160.69999999999999</v>
      </c>
    </row>
    <row r="196" spans="1:7" ht="38.25">
      <c r="A196" s="82" t="s">
        <v>251</v>
      </c>
      <c r="B196" s="177" t="s">
        <v>86</v>
      </c>
      <c r="C196" s="178" t="s">
        <v>23</v>
      </c>
      <c r="D196" s="178" t="s">
        <v>9</v>
      </c>
      <c r="E196" s="9" t="s">
        <v>290</v>
      </c>
      <c r="F196" s="180" t="s">
        <v>252</v>
      </c>
      <c r="G196" s="227">
        <f>144.52+35</f>
        <v>179.52</v>
      </c>
    </row>
    <row r="197" spans="1:7" ht="25.5">
      <c r="A197" s="80" t="s">
        <v>158</v>
      </c>
      <c r="B197" s="177" t="s">
        <v>86</v>
      </c>
      <c r="C197" s="178" t="s">
        <v>23</v>
      </c>
      <c r="D197" s="178" t="s">
        <v>9</v>
      </c>
      <c r="E197" s="9" t="s">
        <v>290</v>
      </c>
      <c r="F197" s="185" t="s">
        <v>197</v>
      </c>
      <c r="G197" s="227">
        <f>G198</f>
        <v>386.92899999999997</v>
      </c>
    </row>
    <row r="198" spans="1:7" ht="25.5">
      <c r="A198" s="80" t="s">
        <v>159</v>
      </c>
      <c r="B198" s="177" t="s">
        <v>86</v>
      </c>
      <c r="C198" s="178" t="s">
        <v>23</v>
      </c>
      <c r="D198" s="178" t="s">
        <v>9</v>
      </c>
      <c r="E198" s="9" t="s">
        <v>290</v>
      </c>
      <c r="F198" s="185" t="s">
        <v>198</v>
      </c>
      <c r="G198" s="227">
        <v>386.92899999999997</v>
      </c>
    </row>
    <row r="199" spans="1:7">
      <c r="A199" s="80" t="s">
        <v>160</v>
      </c>
      <c r="B199" s="177" t="s">
        <v>86</v>
      </c>
      <c r="C199" s="178" t="s">
        <v>23</v>
      </c>
      <c r="D199" s="178" t="s">
        <v>9</v>
      </c>
      <c r="E199" s="9" t="s">
        <v>290</v>
      </c>
      <c r="F199" s="185" t="s">
        <v>199</v>
      </c>
      <c r="G199" s="227">
        <f>G200</f>
        <v>1</v>
      </c>
    </row>
    <row r="200" spans="1:7" ht="14.25" customHeight="1">
      <c r="A200" s="80" t="s">
        <v>162</v>
      </c>
      <c r="B200" s="177" t="s">
        <v>86</v>
      </c>
      <c r="C200" s="178" t="s">
        <v>23</v>
      </c>
      <c r="D200" s="178" t="s">
        <v>9</v>
      </c>
      <c r="E200" s="9" t="s">
        <v>290</v>
      </c>
      <c r="F200" s="185" t="s">
        <v>201</v>
      </c>
      <c r="G200" s="227">
        <v>1</v>
      </c>
    </row>
    <row r="201" spans="1:7" ht="63.75">
      <c r="A201" s="179" t="s">
        <v>348</v>
      </c>
      <c r="B201" s="177" t="s">
        <v>86</v>
      </c>
      <c r="C201" s="178" t="s">
        <v>23</v>
      </c>
      <c r="D201" s="178" t="s">
        <v>9</v>
      </c>
      <c r="E201" s="9" t="s">
        <v>329</v>
      </c>
      <c r="F201" s="185"/>
      <c r="G201" s="228">
        <f>G202</f>
        <v>8.8000000000000007</v>
      </c>
    </row>
    <row r="202" spans="1:7">
      <c r="A202" s="179" t="s">
        <v>184</v>
      </c>
      <c r="B202" s="177" t="s">
        <v>86</v>
      </c>
      <c r="C202" s="178" t="s">
        <v>23</v>
      </c>
      <c r="D202" s="178" t="s">
        <v>9</v>
      </c>
      <c r="E202" s="9" t="s">
        <v>329</v>
      </c>
      <c r="F202" s="185" t="s">
        <v>204</v>
      </c>
      <c r="G202" s="228">
        <f>G203</f>
        <v>8.8000000000000007</v>
      </c>
    </row>
    <row r="203" spans="1:7" ht="25.5">
      <c r="A203" s="179" t="s">
        <v>186</v>
      </c>
      <c r="B203" s="177" t="s">
        <v>86</v>
      </c>
      <c r="C203" s="178" t="s">
        <v>23</v>
      </c>
      <c r="D203" s="178" t="s">
        <v>9</v>
      </c>
      <c r="E203" s="9" t="s">
        <v>329</v>
      </c>
      <c r="F203" s="185" t="s">
        <v>206</v>
      </c>
      <c r="G203" s="228">
        <v>8.8000000000000007</v>
      </c>
    </row>
    <row r="204" spans="1:7" ht="12.75" hidden="1" customHeight="1">
      <c r="A204" s="212" t="s">
        <v>145</v>
      </c>
      <c r="B204" s="177" t="s">
        <v>86</v>
      </c>
      <c r="C204" s="178" t="s">
        <v>23</v>
      </c>
      <c r="D204" s="178" t="s">
        <v>9</v>
      </c>
      <c r="E204" s="9"/>
      <c r="F204" s="178"/>
      <c r="G204" s="228">
        <f>G205</f>
        <v>0</v>
      </c>
    </row>
    <row r="205" spans="1:7" ht="12.75" hidden="1" customHeight="1">
      <c r="A205" s="208" t="s">
        <v>77</v>
      </c>
      <c r="B205" s="177" t="s">
        <v>86</v>
      </c>
      <c r="C205" s="178" t="s">
        <v>23</v>
      </c>
      <c r="D205" s="178" t="s">
        <v>9</v>
      </c>
      <c r="E205" s="178" t="s">
        <v>27</v>
      </c>
      <c r="F205" s="224"/>
      <c r="G205" s="228">
        <f>G206</f>
        <v>0</v>
      </c>
    </row>
    <row r="206" spans="1:7" ht="12.75" hidden="1" customHeight="1">
      <c r="A206" s="208" t="s">
        <v>2</v>
      </c>
      <c r="B206" s="177" t="s">
        <v>86</v>
      </c>
      <c r="C206" s="178" t="s">
        <v>23</v>
      </c>
      <c r="D206" s="178" t="s">
        <v>9</v>
      </c>
      <c r="E206" s="178" t="s">
        <v>3</v>
      </c>
      <c r="F206" s="209"/>
      <c r="G206" s="228">
        <f>G207</f>
        <v>0</v>
      </c>
    </row>
    <row r="207" spans="1:7" ht="12.75" hidden="1" customHeight="1">
      <c r="A207" s="176" t="s">
        <v>57</v>
      </c>
      <c r="B207" s="177" t="s">
        <v>86</v>
      </c>
      <c r="C207" s="178" t="s">
        <v>23</v>
      </c>
      <c r="D207" s="178" t="s">
        <v>9</v>
      </c>
      <c r="E207" s="178" t="s">
        <v>3</v>
      </c>
      <c r="F207" s="185" t="s">
        <v>37</v>
      </c>
      <c r="G207" s="228"/>
    </row>
    <row r="208" spans="1:7" ht="38.25" hidden="1" customHeight="1">
      <c r="A208" s="179" t="s">
        <v>187</v>
      </c>
      <c r="B208" s="177" t="s">
        <v>86</v>
      </c>
      <c r="C208" s="178" t="s">
        <v>23</v>
      </c>
      <c r="D208" s="178" t="s">
        <v>9</v>
      </c>
      <c r="E208" s="9">
        <v>4218054</v>
      </c>
      <c r="F208" s="185"/>
      <c r="G208" s="228">
        <f>G209</f>
        <v>0</v>
      </c>
    </row>
    <row r="209" spans="1:7" ht="63.75" hidden="1" customHeight="1">
      <c r="A209" s="179" t="s">
        <v>374</v>
      </c>
      <c r="B209" s="177" t="s">
        <v>86</v>
      </c>
      <c r="C209" s="178" t="s">
        <v>23</v>
      </c>
      <c r="D209" s="178" t="s">
        <v>9</v>
      </c>
      <c r="E209" s="9">
        <v>4218054</v>
      </c>
      <c r="F209" s="185"/>
      <c r="G209" s="228">
        <f>G210</f>
        <v>0</v>
      </c>
    </row>
    <row r="210" spans="1:7" ht="12.75" hidden="1" customHeight="1">
      <c r="A210" s="179" t="s">
        <v>184</v>
      </c>
      <c r="B210" s="177" t="s">
        <v>86</v>
      </c>
      <c r="C210" s="178" t="s">
        <v>23</v>
      </c>
      <c r="D210" s="178" t="s">
        <v>9</v>
      </c>
      <c r="E210" s="9">
        <v>4218054</v>
      </c>
      <c r="F210" s="185" t="s">
        <v>204</v>
      </c>
      <c r="G210" s="228">
        <f>G211</f>
        <v>0</v>
      </c>
    </row>
    <row r="211" spans="1:7" hidden="1">
      <c r="A211" s="179" t="s">
        <v>188</v>
      </c>
      <c r="B211" s="177" t="s">
        <v>86</v>
      </c>
      <c r="C211" s="178" t="s">
        <v>23</v>
      </c>
      <c r="D211" s="178" t="s">
        <v>9</v>
      </c>
      <c r="E211" s="9">
        <v>4218054</v>
      </c>
      <c r="F211" s="185" t="s">
        <v>206</v>
      </c>
      <c r="G211" s="228">
        <v>0</v>
      </c>
    </row>
    <row r="212" spans="1:7">
      <c r="A212" s="213" t="s">
        <v>76</v>
      </c>
      <c r="B212" s="174" t="s">
        <v>86</v>
      </c>
      <c r="C212" s="201">
        <v>10</v>
      </c>
      <c r="D212" s="201"/>
      <c r="E212" s="201"/>
      <c r="F212" s="214"/>
      <c r="G212" s="229">
        <f>G213+G217+G222+G227</f>
        <v>223</v>
      </c>
    </row>
    <row r="213" spans="1:7">
      <c r="A213" s="213" t="s">
        <v>53</v>
      </c>
      <c r="B213" s="174" t="s">
        <v>86</v>
      </c>
      <c r="C213" s="215">
        <v>10</v>
      </c>
      <c r="D213" s="170" t="s">
        <v>9</v>
      </c>
      <c r="E213" s="174"/>
      <c r="F213" s="184"/>
      <c r="G213" s="230">
        <f>SUM(G214)</f>
        <v>223</v>
      </c>
    </row>
    <row r="214" spans="1:7">
      <c r="A214" s="95" t="s">
        <v>36</v>
      </c>
      <c r="B214" s="177" t="s">
        <v>86</v>
      </c>
      <c r="C214" s="216">
        <v>10</v>
      </c>
      <c r="D214" s="178" t="s">
        <v>9</v>
      </c>
      <c r="E214" s="177" t="s">
        <v>291</v>
      </c>
      <c r="F214" s="185"/>
      <c r="G214" s="227">
        <f>G215</f>
        <v>223</v>
      </c>
    </row>
    <row r="215" spans="1:7" ht="25.5">
      <c r="A215" s="95" t="s">
        <v>189</v>
      </c>
      <c r="B215" s="177" t="s">
        <v>86</v>
      </c>
      <c r="C215" s="216">
        <v>10</v>
      </c>
      <c r="D215" s="178" t="s">
        <v>9</v>
      </c>
      <c r="E215" s="177" t="s">
        <v>292</v>
      </c>
      <c r="F215" s="185"/>
      <c r="G215" s="227">
        <f>G216</f>
        <v>223</v>
      </c>
    </row>
    <row r="216" spans="1:7" ht="26.25" thickBot="1">
      <c r="A216" s="96" t="s">
        <v>375</v>
      </c>
      <c r="B216" s="177" t="s">
        <v>86</v>
      </c>
      <c r="C216" s="216">
        <v>10</v>
      </c>
      <c r="D216" s="178" t="s">
        <v>9</v>
      </c>
      <c r="E216" s="177" t="s">
        <v>292</v>
      </c>
      <c r="F216" s="185" t="s">
        <v>207</v>
      </c>
      <c r="G216" s="227">
        <f>G231</f>
        <v>223</v>
      </c>
    </row>
    <row r="217" spans="1:7" ht="13.5" hidden="1" thickBot="1">
      <c r="A217" s="95" t="s">
        <v>146</v>
      </c>
      <c r="B217" s="177" t="s">
        <v>86</v>
      </c>
      <c r="C217" s="216">
        <v>10</v>
      </c>
      <c r="D217" s="178" t="s">
        <v>55</v>
      </c>
      <c r="E217" s="177" t="s">
        <v>292</v>
      </c>
      <c r="F217" s="185"/>
      <c r="G217" s="227">
        <f>G218</f>
        <v>0</v>
      </c>
    </row>
    <row r="218" spans="1:7" ht="13.5" hidden="1" thickBot="1">
      <c r="A218" s="96" t="s">
        <v>32</v>
      </c>
      <c r="B218" s="177" t="s">
        <v>86</v>
      </c>
      <c r="C218" s="216">
        <v>10</v>
      </c>
      <c r="D218" s="178" t="s">
        <v>55</v>
      </c>
      <c r="E218" s="177" t="s">
        <v>292</v>
      </c>
      <c r="F218" s="185"/>
      <c r="G218" s="227">
        <f>G219</f>
        <v>0</v>
      </c>
    </row>
    <row r="219" spans="1:7" ht="51.75" hidden="1" thickBot="1">
      <c r="A219" s="95" t="s">
        <v>376</v>
      </c>
      <c r="B219" s="177" t="s">
        <v>86</v>
      </c>
      <c r="C219" s="216">
        <v>10</v>
      </c>
      <c r="D219" s="178" t="s">
        <v>55</v>
      </c>
      <c r="E219" s="177" t="s">
        <v>292</v>
      </c>
      <c r="F219" s="185"/>
      <c r="G219" s="227">
        <f>G220</f>
        <v>0</v>
      </c>
    </row>
    <row r="220" spans="1:7" ht="64.5" hidden="1" thickBot="1">
      <c r="A220" s="96" t="s">
        <v>377</v>
      </c>
      <c r="B220" s="177" t="s">
        <v>86</v>
      </c>
      <c r="C220" s="216">
        <v>10</v>
      </c>
      <c r="D220" s="178" t="s">
        <v>55</v>
      </c>
      <c r="E220" s="177" t="s">
        <v>292</v>
      </c>
      <c r="F220" s="185"/>
      <c r="G220" s="227">
        <f>G221</f>
        <v>0</v>
      </c>
    </row>
    <row r="221" spans="1:7" ht="13.5" hidden="1" thickBot="1">
      <c r="A221" s="95" t="s">
        <v>38</v>
      </c>
      <c r="B221" s="177" t="s">
        <v>86</v>
      </c>
      <c r="C221" s="216">
        <v>10</v>
      </c>
      <c r="D221" s="178" t="s">
        <v>55</v>
      </c>
      <c r="E221" s="177" t="s">
        <v>292</v>
      </c>
      <c r="F221" s="185" t="s">
        <v>26</v>
      </c>
      <c r="G221" s="227">
        <f>1400-1400</f>
        <v>0</v>
      </c>
    </row>
    <row r="222" spans="1:7" ht="13.5" hidden="1" thickBot="1">
      <c r="A222" s="95" t="s">
        <v>118</v>
      </c>
      <c r="B222" s="177" t="s">
        <v>86</v>
      </c>
      <c r="C222" s="216">
        <v>10</v>
      </c>
      <c r="D222" s="178" t="s">
        <v>19</v>
      </c>
      <c r="E222" s="177" t="s">
        <v>292</v>
      </c>
      <c r="F222" s="185"/>
      <c r="G222" s="227">
        <f>G223</f>
        <v>0</v>
      </c>
    </row>
    <row r="223" spans="1:7" ht="13.5" hidden="1" thickBot="1">
      <c r="A223" s="96" t="s">
        <v>32</v>
      </c>
      <c r="B223" s="177" t="s">
        <v>86</v>
      </c>
      <c r="C223" s="216">
        <v>10</v>
      </c>
      <c r="D223" s="178" t="s">
        <v>19</v>
      </c>
      <c r="E223" s="177" t="s">
        <v>292</v>
      </c>
      <c r="F223" s="185"/>
      <c r="G223" s="227">
        <f>G224</f>
        <v>0</v>
      </c>
    </row>
    <row r="224" spans="1:7" ht="51.75" hidden="1" thickBot="1">
      <c r="A224" s="95" t="s">
        <v>376</v>
      </c>
      <c r="B224" s="177" t="s">
        <v>86</v>
      </c>
      <c r="C224" s="216">
        <v>10</v>
      </c>
      <c r="D224" s="178" t="s">
        <v>19</v>
      </c>
      <c r="E224" s="177" t="s">
        <v>292</v>
      </c>
      <c r="F224" s="185"/>
      <c r="G224" s="227">
        <f>G225</f>
        <v>0</v>
      </c>
    </row>
    <row r="225" spans="1:8" ht="64.5" hidden="1" thickBot="1">
      <c r="A225" s="96" t="s">
        <v>377</v>
      </c>
      <c r="B225" s="177" t="s">
        <v>86</v>
      </c>
      <c r="C225" s="216">
        <v>10</v>
      </c>
      <c r="D225" s="178" t="s">
        <v>19</v>
      </c>
      <c r="E225" s="177" t="s">
        <v>292</v>
      </c>
      <c r="F225" s="185"/>
      <c r="G225" s="227">
        <f>G226</f>
        <v>0</v>
      </c>
    </row>
    <row r="226" spans="1:8" ht="13.5" hidden="1" thickBot="1">
      <c r="A226" s="95" t="s">
        <v>38</v>
      </c>
      <c r="B226" s="177" t="s">
        <v>86</v>
      </c>
      <c r="C226" s="216">
        <v>10</v>
      </c>
      <c r="D226" s="178" t="s">
        <v>19</v>
      </c>
      <c r="E226" s="177" t="s">
        <v>292</v>
      </c>
      <c r="F226" s="185" t="s">
        <v>26</v>
      </c>
      <c r="G226" s="227"/>
    </row>
    <row r="227" spans="1:8" ht="13.5" hidden="1" thickBot="1">
      <c r="A227" s="213" t="s">
        <v>89</v>
      </c>
      <c r="B227" s="177" t="s">
        <v>86</v>
      </c>
      <c r="C227" s="216">
        <v>10</v>
      </c>
      <c r="D227" s="178" t="s">
        <v>10</v>
      </c>
      <c r="E227" s="177" t="s">
        <v>292</v>
      </c>
      <c r="F227" s="185"/>
      <c r="G227" s="227">
        <f>G228</f>
        <v>0</v>
      </c>
    </row>
    <row r="228" spans="1:8" ht="13.5" hidden="1" thickBot="1">
      <c r="A228" s="217" t="s">
        <v>77</v>
      </c>
      <c r="B228" s="177" t="s">
        <v>86</v>
      </c>
      <c r="C228" s="178" t="s">
        <v>65</v>
      </c>
      <c r="D228" s="178" t="s">
        <v>10</v>
      </c>
      <c r="E228" s="177" t="s">
        <v>292</v>
      </c>
      <c r="F228" s="173"/>
      <c r="G228" s="227">
        <f>G229</f>
        <v>0</v>
      </c>
    </row>
    <row r="229" spans="1:8" ht="13.5" hidden="1" thickBot="1">
      <c r="A229" s="217" t="s">
        <v>2</v>
      </c>
      <c r="B229" s="177" t="s">
        <v>86</v>
      </c>
      <c r="C229" s="178" t="s">
        <v>65</v>
      </c>
      <c r="D229" s="178" t="s">
        <v>10</v>
      </c>
      <c r="E229" s="177" t="s">
        <v>292</v>
      </c>
      <c r="F229" s="209"/>
      <c r="G229" s="227">
        <f>G230</f>
        <v>0</v>
      </c>
    </row>
    <row r="230" spans="1:8" ht="13.5" hidden="1" thickBot="1">
      <c r="A230" s="176" t="s">
        <v>57</v>
      </c>
      <c r="B230" s="177" t="s">
        <v>86</v>
      </c>
      <c r="C230" s="178" t="s">
        <v>65</v>
      </c>
      <c r="D230" s="178" t="s">
        <v>10</v>
      </c>
      <c r="E230" s="177" t="s">
        <v>292</v>
      </c>
      <c r="F230" s="185" t="s">
        <v>37</v>
      </c>
      <c r="G230" s="227"/>
    </row>
    <row r="231" spans="1:8" ht="26.25" thickBot="1">
      <c r="A231" s="212" t="s">
        <v>190</v>
      </c>
      <c r="B231" s="177" t="s">
        <v>86</v>
      </c>
      <c r="C231" s="216">
        <v>10</v>
      </c>
      <c r="D231" s="178" t="s">
        <v>9</v>
      </c>
      <c r="E231" s="177" t="s">
        <v>292</v>
      </c>
      <c r="F231" s="185" t="s">
        <v>208</v>
      </c>
      <c r="G231" s="227">
        <f>130+83+10</f>
        <v>223</v>
      </c>
      <c r="H231" s="247"/>
    </row>
    <row r="232" spans="1:8">
      <c r="A232" s="218" t="s">
        <v>74</v>
      </c>
      <c r="B232" s="174" t="s">
        <v>86</v>
      </c>
      <c r="C232" s="174" t="s">
        <v>102</v>
      </c>
      <c r="D232" s="170"/>
      <c r="E232" s="201"/>
      <c r="F232" s="201"/>
      <c r="G232" s="229">
        <f>G233+G246</f>
        <v>2293.8810000000003</v>
      </c>
    </row>
    <row r="233" spans="1:8" hidden="1">
      <c r="A233" s="218" t="s">
        <v>109</v>
      </c>
      <c r="B233" s="174" t="s">
        <v>86</v>
      </c>
      <c r="C233" s="170" t="s">
        <v>102</v>
      </c>
      <c r="D233" s="170" t="s">
        <v>9</v>
      </c>
      <c r="E233" s="201"/>
      <c r="F233" s="201"/>
      <c r="G233" s="229">
        <f>G237</f>
        <v>0</v>
      </c>
    </row>
    <row r="234" spans="1:8" ht="51" hidden="1">
      <c r="A234" s="80" t="s">
        <v>378</v>
      </c>
      <c r="B234" s="177" t="s">
        <v>86</v>
      </c>
      <c r="C234" s="178" t="s">
        <v>102</v>
      </c>
      <c r="D234" s="178" t="s">
        <v>9</v>
      </c>
      <c r="E234" s="178" t="s">
        <v>91</v>
      </c>
      <c r="F234" s="185"/>
      <c r="G234" s="228">
        <f>G235</f>
        <v>0</v>
      </c>
    </row>
    <row r="235" spans="1:8" ht="25.5" hidden="1">
      <c r="A235" s="80" t="s">
        <v>379</v>
      </c>
      <c r="B235" s="177" t="s">
        <v>86</v>
      </c>
      <c r="C235" s="178" t="s">
        <v>102</v>
      </c>
      <c r="D235" s="178" t="s">
        <v>9</v>
      </c>
      <c r="E235" s="178" t="s">
        <v>115</v>
      </c>
      <c r="F235" s="185"/>
      <c r="G235" s="228">
        <f>G236</f>
        <v>0</v>
      </c>
    </row>
    <row r="236" spans="1:8" hidden="1">
      <c r="A236" s="80" t="s">
        <v>92</v>
      </c>
      <c r="B236" s="177" t="s">
        <v>86</v>
      </c>
      <c r="C236" s="178" t="s">
        <v>102</v>
      </c>
      <c r="D236" s="178" t="s">
        <v>9</v>
      </c>
      <c r="E236" s="178" t="s">
        <v>115</v>
      </c>
      <c r="F236" s="185" t="s">
        <v>93</v>
      </c>
      <c r="G236" s="228">
        <v>0</v>
      </c>
    </row>
    <row r="237" spans="1:8" hidden="1">
      <c r="A237" s="211" t="s">
        <v>43</v>
      </c>
      <c r="B237" s="177" t="s">
        <v>86</v>
      </c>
      <c r="C237" s="178" t="s">
        <v>102</v>
      </c>
      <c r="D237" s="178" t="s">
        <v>9</v>
      </c>
      <c r="E237" s="178" t="s">
        <v>191</v>
      </c>
      <c r="F237" s="185"/>
      <c r="G237" s="228">
        <f>G238+G241+G243</f>
        <v>0</v>
      </c>
    </row>
    <row r="238" spans="1:8" hidden="1">
      <c r="A238" s="80" t="s">
        <v>184</v>
      </c>
      <c r="B238" s="177" t="s">
        <v>86</v>
      </c>
      <c r="C238" s="178" t="s">
        <v>102</v>
      </c>
      <c r="D238" s="178" t="s">
        <v>9</v>
      </c>
      <c r="E238" s="178" t="s">
        <v>192</v>
      </c>
      <c r="F238" s="185" t="s">
        <v>204</v>
      </c>
      <c r="G238" s="228">
        <f>G239+G240</f>
        <v>0</v>
      </c>
    </row>
    <row r="239" spans="1:8" ht="25.5" hidden="1">
      <c r="A239" s="80" t="s">
        <v>185</v>
      </c>
      <c r="B239" s="177" t="s">
        <v>86</v>
      </c>
      <c r="C239" s="178" t="s">
        <v>102</v>
      </c>
      <c r="D239" s="178" t="s">
        <v>9</v>
      </c>
      <c r="E239" s="178" t="s">
        <v>192</v>
      </c>
      <c r="F239" s="185" t="s">
        <v>205</v>
      </c>
      <c r="G239" s="228">
        <v>0</v>
      </c>
    </row>
    <row r="240" spans="1:8" ht="25.5" hidden="1">
      <c r="A240" s="179" t="s">
        <v>186</v>
      </c>
      <c r="B240" s="177" t="s">
        <v>86</v>
      </c>
      <c r="C240" s="178" t="s">
        <v>102</v>
      </c>
      <c r="D240" s="178" t="s">
        <v>9</v>
      </c>
      <c r="E240" s="178" t="s">
        <v>192</v>
      </c>
      <c r="F240" s="185" t="s">
        <v>206</v>
      </c>
      <c r="G240" s="228">
        <v>0</v>
      </c>
    </row>
    <row r="241" spans="1:9" ht="25.5" hidden="1">
      <c r="A241" s="80" t="s">
        <v>158</v>
      </c>
      <c r="B241" s="177" t="s">
        <v>86</v>
      </c>
      <c r="C241" s="178" t="s">
        <v>102</v>
      </c>
      <c r="D241" s="178" t="s">
        <v>9</v>
      </c>
      <c r="E241" s="178" t="s">
        <v>192</v>
      </c>
      <c r="F241" s="185" t="s">
        <v>197</v>
      </c>
      <c r="G241" s="228">
        <f>G242</f>
        <v>0</v>
      </c>
    </row>
    <row r="242" spans="1:9" ht="25.5" hidden="1">
      <c r="A242" s="80" t="s">
        <v>159</v>
      </c>
      <c r="B242" s="177" t="s">
        <v>86</v>
      </c>
      <c r="C242" s="178" t="s">
        <v>102</v>
      </c>
      <c r="D242" s="178" t="s">
        <v>9</v>
      </c>
      <c r="E242" s="178" t="s">
        <v>192</v>
      </c>
      <c r="F242" s="185" t="s">
        <v>198</v>
      </c>
      <c r="G242" s="228">
        <v>0</v>
      </c>
    </row>
    <row r="243" spans="1:9" hidden="1">
      <c r="A243" s="80" t="s">
        <v>160</v>
      </c>
      <c r="B243" s="177" t="s">
        <v>86</v>
      </c>
      <c r="C243" s="178" t="s">
        <v>102</v>
      </c>
      <c r="D243" s="178" t="s">
        <v>9</v>
      </c>
      <c r="E243" s="178" t="s">
        <v>192</v>
      </c>
      <c r="F243" s="185" t="s">
        <v>199</v>
      </c>
      <c r="G243" s="228">
        <f>G244+G245</f>
        <v>0</v>
      </c>
    </row>
    <row r="244" spans="1:9" hidden="1">
      <c r="A244" s="80" t="s">
        <v>161</v>
      </c>
      <c r="B244" s="177" t="s">
        <v>86</v>
      </c>
      <c r="C244" s="178" t="s">
        <v>102</v>
      </c>
      <c r="D244" s="178" t="s">
        <v>9</v>
      </c>
      <c r="E244" s="178" t="s">
        <v>192</v>
      </c>
      <c r="F244" s="185" t="s">
        <v>200</v>
      </c>
      <c r="G244" s="228">
        <v>0</v>
      </c>
    </row>
    <row r="245" spans="1:9" hidden="1">
      <c r="A245" s="80" t="s">
        <v>162</v>
      </c>
      <c r="B245" s="177" t="s">
        <v>86</v>
      </c>
      <c r="C245" s="178" t="s">
        <v>102</v>
      </c>
      <c r="D245" s="178" t="s">
        <v>9</v>
      </c>
      <c r="E245" s="178" t="s">
        <v>192</v>
      </c>
      <c r="F245" s="185" t="s">
        <v>201</v>
      </c>
      <c r="G245" s="228">
        <v>0</v>
      </c>
    </row>
    <row r="246" spans="1:9">
      <c r="A246" s="218" t="s">
        <v>105</v>
      </c>
      <c r="B246" s="174" t="s">
        <v>86</v>
      </c>
      <c r="C246" s="170" t="s">
        <v>102</v>
      </c>
      <c r="D246" s="170" t="s">
        <v>18</v>
      </c>
      <c r="E246" s="201"/>
      <c r="F246" s="184"/>
      <c r="G246" s="229">
        <f>G247+G253+G256</f>
        <v>2293.8810000000003</v>
      </c>
    </row>
    <row r="247" spans="1:9" ht="12.75" customHeight="1">
      <c r="A247" s="212" t="s">
        <v>34</v>
      </c>
      <c r="B247" s="177" t="s">
        <v>86</v>
      </c>
      <c r="C247" s="178" t="s">
        <v>102</v>
      </c>
      <c r="D247" s="178" t="s">
        <v>18</v>
      </c>
      <c r="E247" s="9" t="s">
        <v>293</v>
      </c>
      <c r="F247" s="9"/>
      <c r="G247" s="228">
        <f>G248</f>
        <v>290</v>
      </c>
    </row>
    <row r="248" spans="1:9" ht="38.25">
      <c r="A248" s="212" t="s">
        <v>193</v>
      </c>
      <c r="B248" s="177" t="s">
        <v>86</v>
      </c>
      <c r="C248" s="178" t="s">
        <v>102</v>
      </c>
      <c r="D248" s="178" t="s">
        <v>18</v>
      </c>
      <c r="E248" s="9" t="s">
        <v>294</v>
      </c>
      <c r="F248" s="209"/>
      <c r="G248" s="228">
        <f>G251+G249</f>
        <v>290</v>
      </c>
    </row>
    <row r="249" spans="1:9" ht="25.5">
      <c r="A249" s="94" t="s">
        <v>334</v>
      </c>
      <c r="B249" s="13" t="s">
        <v>86</v>
      </c>
      <c r="C249" s="12" t="s">
        <v>102</v>
      </c>
      <c r="D249" s="12" t="s">
        <v>18</v>
      </c>
      <c r="E249" s="223" t="s">
        <v>335</v>
      </c>
      <c r="F249" s="89">
        <v>120</v>
      </c>
      <c r="G249" s="231">
        <f>G250</f>
        <v>40</v>
      </c>
    </row>
    <row r="250" spans="1:9" ht="51">
      <c r="A250" s="94" t="s">
        <v>336</v>
      </c>
      <c r="B250" s="13" t="s">
        <v>86</v>
      </c>
      <c r="C250" s="12" t="s">
        <v>102</v>
      </c>
      <c r="D250" s="12" t="s">
        <v>18</v>
      </c>
      <c r="E250" s="223" t="s">
        <v>335</v>
      </c>
      <c r="F250" s="89">
        <v>123</v>
      </c>
      <c r="G250" s="231">
        <v>40</v>
      </c>
    </row>
    <row r="251" spans="1:9" ht="25.5">
      <c r="A251" s="179" t="s">
        <v>186</v>
      </c>
      <c r="B251" s="177" t="s">
        <v>86</v>
      </c>
      <c r="C251" s="178" t="s">
        <v>102</v>
      </c>
      <c r="D251" s="178" t="s">
        <v>18</v>
      </c>
      <c r="E251" s="9" t="s">
        <v>294</v>
      </c>
      <c r="F251" s="209">
        <v>240</v>
      </c>
      <c r="G251" s="228">
        <f>G252</f>
        <v>250</v>
      </c>
    </row>
    <row r="252" spans="1:9" ht="25.5">
      <c r="A252" s="80" t="s">
        <v>158</v>
      </c>
      <c r="B252" s="177" t="s">
        <v>86</v>
      </c>
      <c r="C252" s="178" t="s">
        <v>102</v>
      </c>
      <c r="D252" s="178" t="s">
        <v>18</v>
      </c>
      <c r="E252" s="9" t="s">
        <v>294</v>
      </c>
      <c r="F252" s="185" t="s">
        <v>198</v>
      </c>
      <c r="G252" s="228">
        <f>170-40+100+20</f>
        <v>250</v>
      </c>
      <c r="I252" s="281"/>
    </row>
    <row r="253" spans="1:9" ht="25.5">
      <c r="A253" s="58" t="s">
        <v>352</v>
      </c>
      <c r="B253" s="177" t="s">
        <v>86</v>
      </c>
      <c r="C253" s="178" t="s">
        <v>102</v>
      </c>
      <c r="D253" s="178" t="s">
        <v>18</v>
      </c>
      <c r="E253" s="9" t="s">
        <v>350</v>
      </c>
      <c r="F253" s="185"/>
      <c r="G253" s="229">
        <f>G254</f>
        <v>1649.4010000000001</v>
      </c>
    </row>
    <row r="254" spans="1:9" ht="25.5">
      <c r="A254" s="179" t="s">
        <v>186</v>
      </c>
      <c r="B254" s="177" t="s">
        <v>86</v>
      </c>
      <c r="C254" s="178" t="s">
        <v>102</v>
      </c>
      <c r="D254" s="178" t="s">
        <v>18</v>
      </c>
      <c r="E254" s="9" t="s">
        <v>350</v>
      </c>
      <c r="F254" s="185" t="s">
        <v>197</v>
      </c>
      <c r="G254" s="228">
        <f>G255</f>
        <v>1649.4010000000001</v>
      </c>
    </row>
    <row r="255" spans="1:9" ht="25.5">
      <c r="A255" s="80" t="s">
        <v>158</v>
      </c>
      <c r="B255" s="177" t="s">
        <v>86</v>
      </c>
      <c r="C255" s="178" t="s">
        <v>102</v>
      </c>
      <c r="D255" s="178" t="s">
        <v>18</v>
      </c>
      <c r="E255" s="9" t="s">
        <v>350</v>
      </c>
      <c r="F255" s="185" t="s">
        <v>198</v>
      </c>
      <c r="G255" s="228">
        <v>1649.4010000000001</v>
      </c>
    </row>
    <row r="256" spans="1:9" ht="63.75">
      <c r="A256" s="58" t="s">
        <v>351</v>
      </c>
      <c r="B256" s="177" t="s">
        <v>86</v>
      </c>
      <c r="C256" s="178" t="s">
        <v>102</v>
      </c>
      <c r="D256" s="178" t="s">
        <v>18</v>
      </c>
      <c r="E256" s="9" t="s">
        <v>350</v>
      </c>
      <c r="F256" s="185"/>
      <c r="G256" s="228">
        <f>G257</f>
        <v>354.48</v>
      </c>
    </row>
    <row r="257" spans="1:8">
      <c r="A257" s="194" t="s">
        <v>341</v>
      </c>
      <c r="B257" s="177" t="s">
        <v>86</v>
      </c>
      <c r="C257" s="178" t="s">
        <v>102</v>
      </c>
      <c r="D257" s="178" t="s">
        <v>18</v>
      </c>
      <c r="E257" s="9" t="s">
        <v>350</v>
      </c>
      <c r="F257" s="185" t="s">
        <v>349</v>
      </c>
      <c r="G257" s="228">
        <f>G258</f>
        <v>354.48</v>
      </c>
    </row>
    <row r="258" spans="1:8">
      <c r="A258" s="85" t="s">
        <v>116</v>
      </c>
      <c r="B258" s="177" t="s">
        <v>86</v>
      </c>
      <c r="C258" s="178" t="s">
        <v>102</v>
      </c>
      <c r="D258" s="178" t="s">
        <v>18</v>
      </c>
      <c r="E258" s="9" t="s">
        <v>350</v>
      </c>
      <c r="F258" s="185" t="s">
        <v>311</v>
      </c>
      <c r="G258" s="228">
        <v>354.48</v>
      </c>
    </row>
    <row r="259" spans="1:8" ht="13.5" thickBot="1">
      <c r="A259" s="97" t="s">
        <v>7</v>
      </c>
      <c r="B259" s="178" t="s">
        <v>86</v>
      </c>
      <c r="C259" s="9"/>
      <c r="D259" s="9"/>
      <c r="E259" s="9"/>
      <c r="F259" s="9"/>
      <c r="G259" s="229">
        <f>G16+G33+G63+G78+G88+G105+G122+G173+G212+G232+G59+G55+G50+G23+G168+0.1</f>
        <v>38088.360069999995</v>
      </c>
      <c r="H259" s="237"/>
    </row>
    <row r="260" spans="1:8">
      <c r="A260" s="219"/>
      <c r="B260" s="220"/>
      <c r="C260" s="220"/>
      <c r="D260" s="220"/>
      <c r="E260" s="221"/>
      <c r="F260" s="220"/>
      <c r="G260" s="222"/>
    </row>
    <row r="261" spans="1:8">
      <c r="A261" s="98"/>
      <c r="B261" s="45"/>
      <c r="C261" s="45"/>
      <c r="D261" s="45"/>
      <c r="E261" s="42"/>
      <c r="F261" s="45"/>
      <c r="G261" s="99"/>
      <c r="H261" s="236">
        <f>H147+H158+H186</f>
        <v>840</v>
      </c>
    </row>
    <row r="262" spans="1:8">
      <c r="A262" s="98"/>
      <c r="B262" s="5"/>
      <c r="C262" s="5"/>
      <c r="D262" s="5"/>
      <c r="E262" s="5"/>
      <c r="F262" s="5"/>
      <c r="G262" s="8"/>
    </row>
  </sheetData>
  <mergeCells count="11">
    <mergeCell ref="A1:G1"/>
    <mergeCell ref="A2:G2"/>
    <mergeCell ref="A3:G3"/>
    <mergeCell ref="A4:G4"/>
    <mergeCell ref="I103:J105"/>
    <mergeCell ref="I152:I156"/>
    <mergeCell ref="I147:J147"/>
    <mergeCell ref="A10:F10"/>
    <mergeCell ref="A9:G9"/>
    <mergeCell ref="A8:G8"/>
    <mergeCell ref="I130:I138"/>
  </mergeCells>
  <printOptions horizontalCentered="1"/>
  <pageMargins left="0.19685039370078741" right="0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60" workbookViewId="0">
      <selection activeCell="E4" sqref="E4"/>
    </sheetView>
  </sheetViews>
  <sheetFormatPr defaultRowHeight="12.75"/>
  <cols>
    <col min="1" max="1" width="42" customWidth="1"/>
    <col min="2" max="2" width="11.42578125" customWidth="1"/>
    <col min="3" max="3" width="19.5703125" customWidth="1"/>
    <col min="4" max="4" width="19" customWidth="1"/>
    <col min="5" max="5" width="16.7109375" customWidth="1"/>
    <col min="6" max="6" width="18.85546875" customWidth="1"/>
  </cols>
  <sheetData>
    <row r="1" spans="1:7">
      <c r="A1" s="248"/>
      <c r="B1" s="60"/>
      <c r="C1" s="60"/>
      <c r="D1" s="248"/>
      <c r="E1" s="299" t="s">
        <v>359</v>
      </c>
      <c r="F1" s="299"/>
      <c r="G1" s="5"/>
    </row>
    <row r="2" spans="1:7">
      <c r="A2" s="248"/>
      <c r="B2" s="60"/>
      <c r="C2" s="60"/>
      <c r="D2" s="300" t="s">
        <v>385</v>
      </c>
      <c r="E2" s="300"/>
      <c r="F2" s="300"/>
      <c r="G2" s="5"/>
    </row>
    <row r="3" spans="1:7">
      <c r="A3" s="248"/>
      <c r="B3" s="60"/>
      <c r="C3" s="60"/>
      <c r="D3" s="248"/>
      <c r="E3" s="299" t="s">
        <v>391</v>
      </c>
      <c r="F3" s="299"/>
      <c r="G3" s="5"/>
    </row>
    <row r="4" spans="1:7">
      <c r="A4" s="248"/>
      <c r="B4" s="60"/>
      <c r="C4" s="60"/>
      <c r="D4" s="60"/>
      <c r="E4" s="60"/>
      <c r="F4" s="60"/>
      <c r="G4" s="5"/>
    </row>
    <row r="5" spans="1:7">
      <c r="A5" s="248"/>
      <c r="B5" s="60"/>
      <c r="C5" s="60"/>
      <c r="D5" s="60"/>
      <c r="E5" s="249"/>
      <c r="F5" s="60"/>
      <c r="G5" s="5"/>
    </row>
    <row r="6" spans="1:7" ht="15.75">
      <c r="A6" s="301" t="s">
        <v>360</v>
      </c>
      <c r="B6" s="301"/>
      <c r="C6" s="301"/>
      <c r="D6" s="301"/>
      <c r="E6" s="301"/>
      <c r="F6" s="301"/>
      <c r="G6" s="5"/>
    </row>
    <row r="7" spans="1:7">
      <c r="A7" s="63"/>
      <c r="B7" s="63"/>
      <c r="C7" s="63"/>
      <c r="D7" s="63"/>
      <c r="E7" s="63"/>
      <c r="F7" s="63"/>
      <c r="G7" s="5"/>
    </row>
    <row r="8" spans="1:7">
      <c r="A8" s="63"/>
      <c r="B8" s="63"/>
      <c r="C8" s="63"/>
      <c r="D8" s="63"/>
      <c r="E8" s="63"/>
      <c r="F8" s="60" t="s">
        <v>225</v>
      </c>
      <c r="G8" s="5"/>
    </row>
    <row r="9" spans="1:7" ht="15.75">
      <c r="A9" s="302" t="s">
        <v>15</v>
      </c>
      <c r="B9" s="303" t="s">
        <v>58</v>
      </c>
      <c r="C9" s="305" t="s">
        <v>361</v>
      </c>
      <c r="D9" s="306"/>
      <c r="E9" s="306"/>
      <c r="F9" s="307"/>
      <c r="G9" s="5"/>
    </row>
    <row r="10" spans="1:7" ht="216.75" customHeight="1">
      <c r="A10" s="302"/>
      <c r="B10" s="304"/>
      <c r="C10" s="250" t="s">
        <v>362</v>
      </c>
      <c r="D10" s="250" t="s">
        <v>363</v>
      </c>
      <c r="E10" s="250" t="s">
        <v>364</v>
      </c>
      <c r="F10" s="250" t="s">
        <v>365</v>
      </c>
      <c r="G10" s="5"/>
    </row>
    <row r="11" spans="1:7" ht="15.75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5"/>
    </row>
    <row r="12" spans="1:7" ht="66" customHeight="1">
      <c r="A12" s="252" t="s">
        <v>366</v>
      </c>
      <c r="B12" s="253" t="s">
        <v>86</v>
      </c>
      <c r="C12" s="254">
        <f>' №8'!G19</f>
        <v>1118.039</v>
      </c>
      <c r="D12" s="254"/>
      <c r="E12" s="254"/>
      <c r="F12" s="254"/>
      <c r="G12" s="5"/>
    </row>
    <row r="13" spans="1:7" ht="83.25" customHeight="1">
      <c r="A13" s="255" t="s">
        <v>367</v>
      </c>
      <c r="B13" s="256" t="s">
        <v>86</v>
      </c>
      <c r="C13" s="257">
        <f>' №8'!G38+' №8'!G39</f>
        <v>8125.3209999999999</v>
      </c>
      <c r="D13" s="257"/>
      <c r="E13" s="257">
        <v>2081.1</v>
      </c>
      <c r="F13" s="257"/>
      <c r="G13" s="5"/>
    </row>
    <row r="14" spans="1:7" ht="15.75">
      <c r="A14" s="258" t="s">
        <v>103</v>
      </c>
      <c r="B14" s="256" t="s">
        <v>86</v>
      </c>
      <c r="C14" s="257">
        <f>' №8'!G73</f>
        <v>1166.7280000000001</v>
      </c>
      <c r="D14" s="257"/>
      <c r="E14" s="257"/>
      <c r="F14" s="257"/>
      <c r="G14" s="5"/>
    </row>
    <row r="15" spans="1:7" ht="19.5" customHeight="1">
      <c r="A15" s="255" t="s">
        <v>368</v>
      </c>
      <c r="B15" s="256" t="s">
        <v>86</v>
      </c>
      <c r="D15" s="257">
        <f>' №8'!G181+ ' №8'!G184+' №8'!G194+' №8'!G196</f>
        <v>5618.7049999999999</v>
      </c>
      <c r="E15" s="257">
        <v>1305.5999999999999</v>
      </c>
      <c r="F15" s="257"/>
      <c r="G15" s="5"/>
    </row>
    <row r="16" spans="1:7" ht="15.75" hidden="1">
      <c r="A16" s="255"/>
      <c r="B16" s="256"/>
      <c r="C16" s="257"/>
      <c r="D16" s="257"/>
      <c r="E16" s="257"/>
      <c r="F16" s="257"/>
      <c r="G16" s="5"/>
    </row>
    <row r="17" spans="1:7" ht="15.75" hidden="1">
      <c r="A17" s="255"/>
      <c r="B17" s="256"/>
      <c r="C17" s="257"/>
      <c r="D17" s="257"/>
      <c r="E17" s="257"/>
      <c r="F17" s="257"/>
      <c r="G17" s="5"/>
    </row>
    <row r="18" spans="1:7" ht="15.75" hidden="1">
      <c r="A18" s="255"/>
      <c r="B18" s="256"/>
      <c r="C18" s="257"/>
      <c r="D18" s="257"/>
      <c r="E18" s="257"/>
      <c r="F18" s="257"/>
      <c r="G18" s="5"/>
    </row>
    <row r="19" spans="1:7" ht="15.75" hidden="1">
      <c r="A19" s="259"/>
      <c r="B19" s="260"/>
      <c r="C19" s="261"/>
      <c r="D19" s="261"/>
      <c r="E19" s="262"/>
      <c r="F19" s="263"/>
      <c r="G19" s="5"/>
    </row>
    <row r="20" spans="1:7" ht="15.75" hidden="1">
      <c r="A20" s="259"/>
      <c r="B20" s="260"/>
      <c r="C20" s="261"/>
      <c r="D20" s="261"/>
      <c r="E20" s="262"/>
      <c r="F20" s="263"/>
      <c r="G20" s="5"/>
    </row>
    <row r="21" spans="1:7" ht="15.75" hidden="1">
      <c r="A21" s="259"/>
      <c r="B21" s="260"/>
      <c r="C21" s="261"/>
      <c r="D21" s="261"/>
      <c r="E21" s="262"/>
      <c r="F21" s="263"/>
      <c r="G21" s="5"/>
    </row>
    <row r="22" spans="1:7" ht="15.75" hidden="1">
      <c r="A22" s="259"/>
      <c r="B22" s="260"/>
      <c r="C22" s="261"/>
      <c r="D22" s="261"/>
      <c r="E22" s="262"/>
      <c r="F22" s="263"/>
      <c r="G22" s="5"/>
    </row>
    <row r="23" spans="1:7" ht="15.75" hidden="1">
      <c r="A23" s="259"/>
      <c r="B23" s="260"/>
      <c r="C23" s="261"/>
      <c r="D23" s="261"/>
      <c r="E23" s="262"/>
      <c r="F23" s="263"/>
      <c r="G23" s="5"/>
    </row>
    <row r="24" spans="1:7" ht="15.75" hidden="1">
      <c r="A24" s="259"/>
      <c r="B24" s="260"/>
      <c r="C24" s="261"/>
      <c r="D24" s="261"/>
      <c r="E24" s="262"/>
      <c r="F24" s="263"/>
      <c r="G24" s="5"/>
    </row>
    <row r="25" spans="1:7" ht="15.75" hidden="1">
      <c r="A25" s="259"/>
      <c r="B25" s="260"/>
      <c r="C25" s="261"/>
      <c r="D25" s="261"/>
      <c r="E25" s="262"/>
      <c r="F25" s="263"/>
      <c r="G25" s="5"/>
    </row>
    <row r="26" spans="1:7" ht="15.75" hidden="1">
      <c r="A26" s="259"/>
      <c r="B26" s="260"/>
      <c r="C26" s="261"/>
      <c r="D26" s="261"/>
      <c r="E26" s="262"/>
      <c r="F26" s="263"/>
      <c r="G26" s="5"/>
    </row>
    <row r="27" spans="1:7" ht="15.75" hidden="1">
      <c r="A27" s="259"/>
      <c r="B27" s="260"/>
      <c r="C27" s="261"/>
      <c r="D27" s="261"/>
      <c r="E27" s="264"/>
      <c r="F27" s="263"/>
      <c r="G27" s="5"/>
    </row>
    <row r="28" spans="1:7" ht="15.75" hidden="1">
      <c r="A28" s="265"/>
      <c r="B28" s="260"/>
      <c r="C28" s="263"/>
      <c r="D28" s="263"/>
      <c r="E28" s="262"/>
      <c r="F28" s="263"/>
      <c r="G28" s="5"/>
    </row>
    <row r="29" spans="1:7" ht="15.75" hidden="1">
      <c r="A29" s="266"/>
      <c r="B29" s="260"/>
      <c r="C29" s="263"/>
      <c r="D29" s="263"/>
      <c r="E29" s="262"/>
      <c r="F29" s="262"/>
      <c r="G29" s="5"/>
    </row>
    <row r="30" spans="1:7" ht="15.75" hidden="1">
      <c r="A30" s="266"/>
      <c r="B30" s="260"/>
      <c r="C30" s="263"/>
      <c r="D30" s="263"/>
      <c r="E30" s="262"/>
      <c r="F30" s="262"/>
      <c r="G30" s="5"/>
    </row>
    <row r="31" spans="1:7" ht="15.75" hidden="1">
      <c r="A31" s="259"/>
      <c r="B31" s="267"/>
      <c r="C31" s="261"/>
      <c r="D31" s="261"/>
      <c r="E31" s="264"/>
      <c r="F31" s="264"/>
      <c r="G31" s="5"/>
    </row>
    <row r="32" spans="1:7" ht="15.75" hidden="1">
      <c r="A32" s="259"/>
      <c r="B32" s="260"/>
      <c r="C32" s="261"/>
      <c r="D32" s="261"/>
      <c r="E32" s="264"/>
      <c r="F32" s="264"/>
      <c r="G32" s="5"/>
    </row>
    <row r="33" spans="1:7" ht="15.75" hidden="1">
      <c r="A33" s="265"/>
      <c r="B33" s="267"/>
      <c r="C33" s="263"/>
      <c r="D33" s="263"/>
      <c r="E33" s="262"/>
      <c r="F33" s="262"/>
      <c r="G33" s="5"/>
    </row>
    <row r="34" spans="1:7" ht="15.75" hidden="1">
      <c r="A34" s="266"/>
      <c r="B34" s="267"/>
      <c r="C34" s="263"/>
      <c r="D34" s="263"/>
      <c r="E34" s="262"/>
      <c r="F34" s="262"/>
      <c r="G34" s="5"/>
    </row>
    <row r="35" spans="1:7" ht="15.75" hidden="1">
      <c r="A35" s="266"/>
      <c r="B35" s="267"/>
      <c r="C35" s="263"/>
      <c r="D35" s="263"/>
      <c r="E35" s="262"/>
      <c r="F35" s="262"/>
      <c r="G35" s="5"/>
    </row>
    <row r="36" spans="1:7" ht="15.75" hidden="1">
      <c r="A36" s="268"/>
      <c r="B36" s="267"/>
      <c r="C36" s="263"/>
      <c r="D36" s="263"/>
      <c r="E36" s="269"/>
      <c r="F36" s="262"/>
      <c r="G36" s="5"/>
    </row>
    <row r="37" spans="1:7" ht="15.75">
      <c r="A37" s="266"/>
      <c r="B37" s="267"/>
      <c r="C37" s="263"/>
      <c r="D37" s="263"/>
      <c r="E37" s="269"/>
      <c r="F37" s="262"/>
      <c r="G37" s="5"/>
    </row>
    <row r="38" spans="1:7" ht="15.75">
      <c r="A38" s="270" t="s">
        <v>369</v>
      </c>
      <c r="B38" s="271"/>
      <c r="C38" s="272">
        <f>C12+C13+C14</f>
        <v>10410.088</v>
      </c>
      <c r="D38" s="272">
        <f>D15</f>
        <v>5618.7049999999999</v>
      </c>
      <c r="E38" s="272">
        <f>E13+E15</f>
        <v>3386.7</v>
      </c>
      <c r="F38" s="272"/>
      <c r="G38" s="5"/>
    </row>
    <row r="39" spans="1:7" ht="15.75">
      <c r="A39" s="273"/>
      <c r="B39" s="273"/>
      <c r="C39" s="273"/>
      <c r="D39" s="273"/>
      <c r="E39" s="273"/>
      <c r="F39" s="273"/>
      <c r="G39" s="5"/>
    </row>
    <row r="40" spans="1:7" ht="15.75">
      <c r="A40" s="274" t="s">
        <v>370</v>
      </c>
      <c r="B40" s="273"/>
      <c r="C40" s="273"/>
      <c r="D40" s="273"/>
      <c r="E40" s="273"/>
      <c r="F40" s="273"/>
      <c r="G40" s="5"/>
    </row>
    <row r="41" spans="1:7" ht="15.75">
      <c r="A41" s="274" t="s">
        <v>44</v>
      </c>
      <c r="B41" s="273"/>
      <c r="C41" s="298" t="s">
        <v>371</v>
      </c>
      <c r="D41" s="298"/>
      <c r="E41" s="273"/>
      <c r="F41" s="273"/>
      <c r="G41" s="5"/>
    </row>
    <row r="42" spans="1:7" ht="15">
      <c r="A42" s="275"/>
      <c r="B42" s="275"/>
      <c r="C42" s="275"/>
      <c r="D42" s="275"/>
      <c r="E42" s="275"/>
      <c r="F42" s="275"/>
    </row>
  </sheetData>
  <mergeCells count="8">
    <mergeCell ref="C41:D41"/>
    <mergeCell ref="E1:F1"/>
    <mergeCell ref="D2:F2"/>
    <mergeCell ref="E3:F3"/>
    <mergeCell ref="A6:F6"/>
    <mergeCell ref="A9:A10"/>
    <mergeCell ref="B9:B10"/>
    <mergeCell ref="C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2019-11-28T07:23:26Z</cp:lastPrinted>
  <dcterms:created xsi:type="dcterms:W3CDTF">2005-12-21T14:19:12Z</dcterms:created>
  <dcterms:modified xsi:type="dcterms:W3CDTF">2019-11-28T07:28:48Z</dcterms:modified>
</cp:coreProperties>
</file>